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2 - Advanced Supply Chain Network Design/Lesson 1 - Supply Chain Network Design/"/>
    </mc:Choice>
  </mc:AlternateContent>
  <xr:revisionPtr revIDLastSave="0" documentId="13_ncr:1_{7C50A70E-59BB-D54A-B180-9F17879A51B8}" xr6:coauthVersionLast="43" xr6:coauthVersionMax="43" xr10:uidLastSave="{00000000-0000-0000-0000-000000000000}"/>
  <bookViews>
    <workbookView xWindow="0" yWindow="460" windowWidth="28800" windowHeight="16620" tabRatio="500" xr2:uid="{00000000-000D-0000-FFFF-FFFF00000000}"/>
  </bookViews>
  <sheets>
    <sheet name="NERD4_MILP WORKING" sheetId="1" r:id="rId1"/>
  </sheets>
  <definedNames>
    <definedName name="_xlnm._FilterDatabase" localSheetId="0" hidden="1">'NERD4_MILP WORKING'!#REF!</definedName>
    <definedName name="solver_adj" localSheetId="0" hidden="1">'NERD4_MILP WORKING'!$D$12:$F$16,'NERD4_MILP WORKING'!$B$20:$M$24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'NERD4_MILP WORKING'!$AG$3:$AG$7</definedName>
    <definedName name="solver_lhs10" localSheetId="0" hidden="1">'NERD4_MILP WORKING'!$N$20:$N$24</definedName>
    <definedName name="solver_lhs2" localSheetId="0" hidden="1">'NERD4_MILP WORKING'!$AI$3:$AI$7</definedName>
    <definedName name="solver_lhs3" localSheetId="0" hidden="1">'NERD4_MILP WORKING'!$B$25:$M$25</definedName>
    <definedName name="solver_lhs4" localSheetId="0" hidden="1">'NERD4_MILP WORKING'!$B$33</definedName>
    <definedName name="solver_lhs5" localSheetId="0" hidden="1">'NERD4_MILP WORKING'!$B$33</definedName>
    <definedName name="solver_lhs6" localSheetId="0" hidden="1">'NERD4_MILP WORKING'!$B$34</definedName>
    <definedName name="solver_lhs7" localSheetId="0" hidden="1">'NERD4_MILP WORKING'!$B$35</definedName>
    <definedName name="solver_lhs8" localSheetId="0" hidden="1">'NERD4_MILP WORKING'!$D$12:$D$16</definedName>
    <definedName name="solver_lhs9" localSheetId="0" hidden="1">'NERD4_MILP WORKING'!$F$4:$F$5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'NERD4_MILP WORKING'!$B$3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5</definedName>
    <definedName name="solver_rel9" localSheetId="0" hidden="1">1</definedName>
    <definedName name="solver_rhs1" localSheetId="0" hidden="1">0</definedName>
    <definedName name="solver_rhs10" localSheetId="0" hidden="1">'NERD4_MILP WORKING'!$O$20:$O$24</definedName>
    <definedName name="solver_rhs2" localSheetId="0" hidden="1">0</definedName>
    <definedName name="solver_rhs3" localSheetId="0" hidden="1">'NERD4_MILP WORKING'!$B$26:$M$26</definedName>
    <definedName name="solver_rhs4" localSheetId="0" hidden="1">'NERD4_MILP WORKING'!$D$33</definedName>
    <definedName name="solver_rhs5" localSheetId="0" hidden="1">'NERD4_MILP WORKING'!$C$33</definedName>
    <definedName name="solver_rhs6" localSheetId="0" hidden="1">'NERD4_MILP WORKING'!$D$34</definedName>
    <definedName name="solver_rhs7" localSheetId="0" hidden="1">'NERD4_MILP WORKING'!$C$35</definedName>
    <definedName name="solver_rhs8" localSheetId="0" hidden="1">binary</definedName>
    <definedName name="solver_rhs9" localSheetId="0" hidden="1">'NERD4_MILP WORKING'!$G$4:$G$5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H65" i="1"/>
  <c r="G65" i="1"/>
  <c r="F65" i="1"/>
  <c r="E65" i="1"/>
  <c r="D65" i="1"/>
  <c r="C65" i="1"/>
  <c r="B65" i="1"/>
  <c r="AC48" i="1"/>
  <c r="AC50" i="1"/>
  <c r="AB48" i="1"/>
  <c r="AB50" i="1" s="1"/>
  <c r="AA48" i="1"/>
  <c r="AA50" i="1"/>
  <c r="Z48" i="1"/>
  <c r="Z50" i="1" s="1"/>
  <c r="Y48" i="1"/>
  <c r="Y50" i="1"/>
  <c r="X48" i="1"/>
  <c r="X50" i="1" s="1"/>
  <c r="W48" i="1"/>
  <c r="W50" i="1"/>
  <c r="V48" i="1"/>
  <c r="V50" i="1" s="1"/>
  <c r="U48" i="1"/>
  <c r="U50" i="1"/>
  <c r="T48" i="1"/>
  <c r="T50" i="1" s="1"/>
  <c r="S48" i="1"/>
  <c r="S50" i="1"/>
  <c r="R48" i="1"/>
  <c r="R50" i="1" s="1"/>
  <c r="G50" i="1"/>
  <c r="F50" i="1"/>
  <c r="E50" i="1"/>
  <c r="D50" i="1"/>
  <c r="C50" i="1"/>
  <c r="B50" i="1"/>
  <c r="AD47" i="1"/>
  <c r="AD46" i="1"/>
  <c r="AD45" i="1"/>
  <c r="AD44" i="1"/>
  <c r="AD43" i="1"/>
  <c r="AC37" i="1"/>
  <c r="AC39" i="1" s="1"/>
  <c r="AB37" i="1"/>
  <c r="AB39" i="1" s="1"/>
  <c r="AA37" i="1"/>
  <c r="AA39" i="1" s="1"/>
  <c r="Z37" i="1"/>
  <c r="Z39" i="1" s="1"/>
  <c r="Y37" i="1"/>
  <c r="Y39" i="1" s="1"/>
  <c r="X37" i="1"/>
  <c r="X39" i="1" s="1"/>
  <c r="W37" i="1"/>
  <c r="W39" i="1" s="1"/>
  <c r="V37" i="1"/>
  <c r="V39" i="1" s="1"/>
  <c r="U37" i="1"/>
  <c r="U39" i="1" s="1"/>
  <c r="T37" i="1"/>
  <c r="T39" i="1" s="1"/>
  <c r="S37" i="1"/>
  <c r="S39" i="1" s="1"/>
  <c r="R37" i="1"/>
  <c r="R39" i="1" s="1"/>
  <c r="AD36" i="1"/>
  <c r="AD35" i="1"/>
  <c r="AD34" i="1"/>
  <c r="B29" i="1"/>
  <c r="B34" i="1" s="1"/>
  <c r="AD33" i="1"/>
  <c r="B33" i="1"/>
  <c r="AD32" i="1"/>
  <c r="AC25" i="1"/>
  <c r="AB25" i="1"/>
  <c r="AA25" i="1"/>
  <c r="Z25" i="1"/>
  <c r="Y25" i="1"/>
  <c r="X25" i="1"/>
  <c r="W25" i="1"/>
  <c r="V25" i="1"/>
  <c r="U25" i="1"/>
  <c r="T25" i="1"/>
  <c r="S25" i="1"/>
  <c r="R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AA24" i="1"/>
  <c r="Z24" i="1"/>
  <c r="Y24" i="1"/>
  <c r="X24" i="1"/>
  <c r="W24" i="1"/>
  <c r="V24" i="1"/>
  <c r="U24" i="1"/>
  <c r="T24" i="1"/>
  <c r="S24" i="1"/>
  <c r="R24" i="1"/>
  <c r="N24" i="1"/>
  <c r="AC23" i="1"/>
  <c r="AB23" i="1"/>
  <c r="AA23" i="1"/>
  <c r="Z23" i="1"/>
  <c r="Y23" i="1"/>
  <c r="X23" i="1"/>
  <c r="W23" i="1"/>
  <c r="V23" i="1"/>
  <c r="U23" i="1"/>
  <c r="T23" i="1"/>
  <c r="S23" i="1"/>
  <c r="R23" i="1"/>
  <c r="N23" i="1"/>
  <c r="AC22" i="1"/>
  <c r="AB22" i="1"/>
  <c r="AA22" i="1"/>
  <c r="Z22" i="1"/>
  <c r="Y22" i="1"/>
  <c r="X22" i="1"/>
  <c r="W22" i="1"/>
  <c r="V22" i="1"/>
  <c r="U22" i="1"/>
  <c r="T22" i="1"/>
  <c r="S22" i="1"/>
  <c r="R22" i="1"/>
  <c r="N22" i="1"/>
  <c r="AG5" i="1" s="1"/>
  <c r="AC21" i="1"/>
  <c r="AB21" i="1"/>
  <c r="AA21" i="1"/>
  <c r="Z21" i="1"/>
  <c r="Y21" i="1"/>
  <c r="X21" i="1"/>
  <c r="W21" i="1"/>
  <c r="V21" i="1"/>
  <c r="U21" i="1"/>
  <c r="T21" i="1"/>
  <c r="S21" i="1"/>
  <c r="R21" i="1"/>
  <c r="N21" i="1"/>
  <c r="N20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R14" i="1"/>
  <c r="AC13" i="1"/>
  <c r="AB13" i="1"/>
  <c r="AA13" i="1"/>
  <c r="Z13" i="1"/>
  <c r="Y13" i="1"/>
  <c r="X13" i="1"/>
  <c r="W13" i="1"/>
  <c r="V13" i="1"/>
  <c r="U13" i="1"/>
  <c r="T13" i="1"/>
  <c r="B35" i="1" s="1"/>
  <c r="S13" i="1"/>
  <c r="R13" i="1"/>
  <c r="AI7" i="1"/>
  <c r="AG7" i="1"/>
  <c r="F4" i="1"/>
  <c r="F5" i="1"/>
  <c r="B7" i="1"/>
  <c r="AI6" i="1"/>
  <c r="AG6" i="1"/>
  <c r="B6" i="1"/>
  <c r="AI5" i="1"/>
  <c r="AI4" i="1"/>
  <c r="AG4" i="1"/>
  <c r="AI3" i="1"/>
  <c r="AG3" i="1"/>
  <c r="B8" i="1" l="1"/>
  <c r="B3" i="1" s="1"/>
</calcChain>
</file>

<file path=xl/sharedStrings.xml><?xml version="1.0" encoding="utf-8"?>
<sst xmlns="http://schemas.openxmlformats.org/spreadsheetml/2006/main" count="212" uniqueCount="76">
  <si>
    <t xml:space="preserve">NERD4 </t>
  </si>
  <si>
    <t>Distance Matrix</t>
  </si>
  <si>
    <t>LHS Constraint Equations (Link &amp; balance)</t>
  </si>
  <si>
    <t>Manufacturing</t>
  </si>
  <si>
    <t>d(ij)</t>
  </si>
  <si>
    <t>BO</t>
  </si>
  <si>
    <t>BR</t>
  </si>
  <si>
    <t>CO</t>
  </si>
  <si>
    <t>HA</t>
  </si>
  <si>
    <t>MN</t>
  </si>
  <si>
    <t>NA</t>
  </si>
  <si>
    <t>NH</t>
  </si>
  <si>
    <t>NL</t>
  </si>
  <si>
    <t>PO</t>
  </si>
  <si>
    <t>PR</t>
  </si>
  <si>
    <t>SP</t>
  </si>
  <si>
    <t>WO</t>
  </si>
  <si>
    <t>LHS Linking</t>
  </si>
  <si>
    <t>LHS Balance@DCs</t>
  </si>
  <si>
    <t>TOTAL COST</t>
  </si>
  <si>
    <t>Var Cost</t>
  </si>
  <si>
    <t>Plant Capacity</t>
  </si>
  <si>
    <t>DC fixed cost</t>
  </si>
  <si>
    <t>BF Plant</t>
  </si>
  <si>
    <t>OB Transport</t>
  </si>
  <si>
    <t>SC Plant</t>
  </si>
  <si>
    <t>IB Transport</t>
  </si>
  <si>
    <t>Mfg Costs</t>
  </si>
  <si>
    <t>DC Handling</t>
  </si>
  <si>
    <t>Distribution Centers</t>
  </si>
  <si>
    <t>Barrels Shipped from</t>
  </si>
  <si>
    <t>IB Trans $/Barrel</t>
  </si>
  <si>
    <t>Fixed Cost</t>
  </si>
  <si>
    <t xml:space="preserve">DC Open </t>
  </si>
  <si>
    <t>BFP</t>
  </si>
  <si>
    <t>SCP</t>
  </si>
  <si>
    <t>50 mile Proximity Matrix</t>
  </si>
  <si>
    <t>a(ij)</t>
  </si>
  <si>
    <t xml:space="preserve">Local Transportation </t>
  </si>
  <si>
    <t xml:space="preserve">Qty </t>
  </si>
  <si>
    <t>DC Cap</t>
  </si>
  <si>
    <t>Cost per Barrel OB Transportation</t>
  </si>
  <si>
    <t>Qty Delivered</t>
  </si>
  <si>
    <t>Qty Demanded</t>
  </si>
  <si>
    <t>Data &amp; Level of Service Constraints</t>
  </si>
  <si>
    <t>Total Demand</t>
  </si>
  <si>
    <t>barrels/week</t>
  </si>
  <si>
    <t>OB Transp Cost</t>
  </si>
  <si>
    <t>$/barrel/mile</t>
  </si>
  <si>
    <t>Actual Baseline flows</t>
  </si>
  <si>
    <t>Number</t>
  </si>
  <si>
    <t>Min</t>
  </si>
  <si>
    <t>Max</t>
  </si>
  <si>
    <t xml:space="preserve"># DCs to Open </t>
  </si>
  <si>
    <t>LOS - Avg Distance</t>
  </si>
  <si>
    <t>miles</t>
  </si>
  <si>
    <t>LOS - PctIn50Miles</t>
  </si>
  <si>
    <t>% within 50 miles</t>
  </si>
  <si>
    <t>BL1: Actual</t>
  </si>
  <si>
    <t>BL2: Adhere</t>
  </si>
  <si>
    <t>BL3: Optimal</t>
  </si>
  <si>
    <t>S1: 4DC</t>
  </si>
  <si>
    <t>S2: 3DC</t>
  </si>
  <si>
    <t>S3: 2DC</t>
  </si>
  <si>
    <t>S4: 1DC</t>
  </si>
  <si>
    <t xml:space="preserve"> </t>
  </si>
  <si>
    <t>Demand</t>
  </si>
  <si>
    <t>$/bl</t>
  </si>
  <si>
    <t>S5: BFP@250</t>
  </si>
  <si>
    <t>S6: BFP Infinite</t>
  </si>
  <si>
    <t>S7: Demand 50% BFP</t>
  </si>
  <si>
    <t>S8: Demand 50% no BFP</t>
  </si>
  <si>
    <t>S9: 3 Big DCs</t>
  </si>
  <si>
    <t>S10: LOS Mins</t>
  </si>
  <si>
    <t xml:space="preserve">  </t>
  </si>
  <si>
    <t>Adhere to Policy Baseline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</si>
</sst>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/>
    </xf>
    <xf numFmtId="166" fontId="3" fillId="0" borderId="4" xfId="2" applyNumberFormat="1" applyFont="1" applyBorder="1"/>
    <xf numFmtId="166" fontId="2" fillId="0" borderId="0" xfId="2" applyNumberFormat="1" applyFont="1" applyBorder="1"/>
    <xf numFmtId="1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166" fontId="0" fillId="0" borderId="8" xfId="2" applyNumberFormat="1" applyFont="1" applyBorder="1"/>
    <xf numFmtId="0" fontId="0" fillId="0" borderId="9" xfId="0" applyBorder="1"/>
    <xf numFmtId="164" fontId="0" fillId="2" borderId="10" xfId="2" applyFont="1" applyFill="1" applyBorder="1"/>
    <xf numFmtId="1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164" fontId="0" fillId="2" borderId="15" xfId="2" applyFont="1" applyFill="1" applyBorder="1"/>
    <xf numFmtId="0" fontId="0" fillId="0" borderId="11" xfId="0" applyBorder="1" applyAlignment="1">
      <alignment horizontal="center"/>
    </xf>
    <xf numFmtId="0" fontId="0" fillId="2" borderId="15" xfId="0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" fontId="4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right"/>
    </xf>
    <xf numFmtId="166" fontId="0" fillId="0" borderId="20" xfId="2" applyNumberFormat="1" applyFont="1" applyBorder="1"/>
    <xf numFmtId="1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right"/>
    </xf>
    <xf numFmtId="164" fontId="0" fillId="2" borderId="5" xfId="2" applyFont="1" applyFill="1" applyBorder="1"/>
    <xf numFmtId="166" fontId="0" fillId="2" borderId="7" xfId="2" applyNumberFormat="1" applyFon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64" fontId="0" fillId="2" borderId="5" xfId="0" applyNumberFormat="1" applyFill="1" applyBorder="1"/>
    <xf numFmtId="164" fontId="0" fillId="2" borderId="7" xfId="0" applyNumberFormat="1" applyFill="1" applyBorder="1"/>
    <xf numFmtId="164" fontId="0" fillId="2" borderId="12" xfId="2" applyFont="1" applyFill="1" applyBorder="1"/>
    <xf numFmtId="166" fontId="0" fillId="2" borderId="14" xfId="2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2" borderId="14" xfId="0" applyNumberFormat="1" applyFill="1" applyBorder="1"/>
    <xf numFmtId="1" fontId="4" fillId="0" borderId="5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64" fontId="0" fillId="2" borderId="16" xfId="2" applyFont="1" applyFill="1" applyBorder="1"/>
    <xf numFmtId="166" fontId="0" fillId="2" borderId="18" xfId="2" applyNumberFormat="1" applyFon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64" fontId="0" fillId="2" borderId="16" xfId="0" applyNumberFormat="1" applyFill="1" applyBorder="1"/>
    <xf numFmtId="164" fontId="0" fillId="2" borderId="18" xfId="0" applyNumberFormat="1" applyFill="1" applyBorder="1"/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6" fontId="3" fillId="0" borderId="0" xfId="2" applyNumberFormat="1" applyFont="1" applyBorder="1"/>
    <xf numFmtId="0" fontId="3" fillId="0" borderId="0" xfId="0" applyFont="1" applyAlignment="1"/>
    <xf numFmtId="1" fontId="0" fillId="3" borderId="6" xfId="0" applyNumberForma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35" xfId="0" applyBorder="1" applyAlignment="1">
      <alignment horizontal="center"/>
    </xf>
    <xf numFmtId="166" fontId="1" fillId="0" borderId="13" xfId="2" applyNumberFormat="1" applyFont="1" applyBorder="1"/>
    <xf numFmtId="164" fontId="0" fillId="2" borderId="10" xfId="2" applyFont="1" applyFill="1" applyBorder="1" applyAlignment="1">
      <alignment horizontal="center"/>
    </xf>
    <xf numFmtId="166" fontId="1" fillId="0" borderId="23" xfId="2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9" xfId="1" applyFon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3" xfId="0" applyBorder="1"/>
    <xf numFmtId="0" fontId="0" fillId="0" borderId="13" xfId="0" applyFill="1" applyBorder="1"/>
    <xf numFmtId="166" fontId="0" fillId="0" borderId="13" xfId="2" applyNumberFormat="1" applyFont="1" applyBorder="1"/>
    <xf numFmtId="166" fontId="0" fillId="0" borderId="0" xfId="2" applyNumberFormat="1" applyFont="1"/>
    <xf numFmtId="1" fontId="0" fillId="0" borderId="13" xfId="0" applyNumberFormat="1" applyBorder="1" applyAlignment="1">
      <alignment horizontal="center"/>
    </xf>
    <xf numFmtId="167" fontId="0" fillId="0" borderId="13" xfId="0" applyNumberFormat="1" applyBorder="1"/>
    <xf numFmtId="165" fontId="0" fillId="0" borderId="13" xfId="1" applyFont="1" applyBorder="1" applyAlignment="1">
      <alignment horizontal="center"/>
    </xf>
    <xf numFmtId="9" fontId="0" fillId="0" borderId="13" xfId="3" applyFont="1" applyBorder="1"/>
    <xf numFmtId="9" fontId="0" fillId="0" borderId="9" xfId="3" applyFont="1" applyBorder="1" applyAlignment="1">
      <alignment horizontal="center"/>
    </xf>
    <xf numFmtId="0" fontId="0" fillId="0" borderId="13" xfId="0" applyFill="1" applyBorder="1" applyAlignment="1">
      <alignment horizontal="right"/>
    </xf>
    <xf numFmtId="164" fontId="0" fillId="0" borderId="13" xfId="0" applyNumberFormat="1" applyBorder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5"/>
  <sheetViews>
    <sheetView tabSelected="1" workbookViewId="0">
      <selection activeCell="B3" sqref="B3"/>
    </sheetView>
  </sheetViews>
  <sheetFormatPr baseColWidth="10" defaultRowHeight="16"/>
  <cols>
    <col min="1" max="1" width="17.33203125" customWidth="1"/>
    <col min="2" max="2" width="12.6640625" customWidth="1"/>
    <col min="3" max="3" width="9.5" customWidth="1"/>
    <col min="4" max="4" width="10.6640625" customWidth="1"/>
    <col min="5" max="5" width="10.5" customWidth="1"/>
    <col min="6" max="8" width="9.5" customWidth="1"/>
    <col min="9" max="9" width="7.5" customWidth="1"/>
    <col min="10" max="12" width="7.5" style="1" customWidth="1"/>
    <col min="13" max="17" width="10.33203125" style="1" customWidth="1"/>
    <col min="18" max="28" width="8" style="1" bestFit="1" customWidth="1"/>
    <col min="29" max="29" width="8" bestFit="1" customWidth="1"/>
    <col min="30" max="30" width="4.6640625" bestFit="1" customWidth="1"/>
    <col min="31" max="31" width="7" style="1" bestFit="1" customWidth="1"/>
    <col min="32" max="32" width="10" style="1" customWidth="1"/>
    <col min="33" max="33" width="5.1640625" style="1" customWidth="1"/>
    <col min="34" max="34" width="10.5" style="1" bestFit="1" customWidth="1"/>
    <col min="35" max="35" width="5.1640625" style="1" customWidth="1"/>
    <col min="36" max="36" width="16" style="1" bestFit="1" customWidth="1"/>
    <col min="37" max="38" width="5" style="1" customWidth="1"/>
    <col min="39" max="39" width="7" style="1" customWidth="1"/>
    <col min="40" max="40" width="5" style="1" customWidth="1"/>
    <col min="41" max="41" width="5" customWidth="1"/>
    <col min="42" max="46" width="5" style="1" customWidth="1"/>
    <col min="47" max="49" width="5" customWidth="1"/>
    <col min="50" max="50" width="5" style="1" customWidth="1"/>
    <col min="51" max="52" width="6.83203125" customWidth="1"/>
    <col min="53" max="79" width="5" customWidth="1"/>
    <col min="80" max="80" width="9.5" customWidth="1"/>
    <col min="81" max="81" width="2.1640625" bestFit="1" customWidth="1"/>
    <col min="82" max="82" width="5.1640625" bestFit="1" customWidth="1"/>
    <col min="86" max="86" width="8.83203125" customWidth="1"/>
  </cols>
  <sheetData>
    <row r="1" spans="1:38" ht="20" thickBot="1">
      <c r="A1" t="s">
        <v>0</v>
      </c>
      <c r="Q1" s="2" t="s">
        <v>1</v>
      </c>
      <c r="T1"/>
      <c r="Z1"/>
      <c r="AA1"/>
      <c r="AB1"/>
      <c r="AC1" s="1"/>
      <c r="AE1"/>
      <c r="AF1" s="3" t="s">
        <v>2</v>
      </c>
      <c r="AG1" s="3"/>
      <c r="AH1" s="3"/>
      <c r="AI1" s="3"/>
      <c r="AJ1" s="3"/>
      <c r="AK1"/>
      <c r="AL1"/>
    </row>
    <row r="2" spans="1:38" ht="20" thickBot="1">
      <c r="A2" s="4"/>
      <c r="B2" s="5"/>
      <c r="D2" s="6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/>
      <c r="AG2" s="7" t="s">
        <v>17</v>
      </c>
      <c r="AI2" s="8" t="s">
        <v>18</v>
      </c>
      <c r="AK2"/>
      <c r="AL2"/>
    </row>
    <row r="3" spans="1:38" ht="20" thickBot="1">
      <c r="A3" s="9" t="s">
        <v>19</v>
      </c>
      <c r="B3" s="10">
        <f>SUM(B4:B8)</f>
        <v>73770.499999999985</v>
      </c>
      <c r="C3" s="11"/>
      <c r="E3" t="s">
        <v>20</v>
      </c>
      <c r="G3" t="s">
        <v>21</v>
      </c>
      <c r="Q3" s="1" t="s">
        <v>5</v>
      </c>
      <c r="R3" s="12">
        <v>8</v>
      </c>
      <c r="S3" s="13">
        <v>93</v>
      </c>
      <c r="T3" s="13">
        <v>69</v>
      </c>
      <c r="U3" s="13">
        <v>98</v>
      </c>
      <c r="V3" s="13">
        <v>55</v>
      </c>
      <c r="W3" s="13">
        <v>37</v>
      </c>
      <c r="X3" s="13">
        <v>128</v>
      </c>
      <c r="Y3" s="13">
        <v>95</v>
      </c>
      <c r="Z3" s="13">
        <v>62</v>
      </c>
      <c r="AA3" s="13">
        <v>42</v>
      </c>
      <c r="AB3" s="13">
        <v>82</v>
      </c>
      <c r="AC3" s="14">
        <v>34</v>
      </c>
      <c r="AD3" s="1"/>
      <c r="AG3" s="15">
        <f>N20-D12*$B$29</f>
        <v>-1550</v>
      </c>
      <c r="AI3" s="16">
        <f>SUM(E12:F12)-SUM(B20:M20)</f>
        <v>0</v>
      </c>
      <c r="AK3"/>
      <c r="AL3"/>
    </row>
    <row r="4" spans="1:38">
      <c r="A4" s="17" t="s">
        <v>22</v>
      </c>
      <c r="B4" s="18">
        <f>SUMPRODUCT(D12:D16,C12:C16)</f>
        <v>31000</v>
      </c>
      <c r="D4" s="19" t="s">
        <v>23</v>
      </c>
      <c r="E4" s="20">
        <v>2</v>
      </c>
      <c r="F4" s="21">
        <f>SUM(E12:E16)</f>
        <v>0</v>
      </c>
      <c r="G4" s="22">
        <v>0</v>
      </c>
      <c r="Q4" s="1" t="s">
        <v>10</v>
      </c>
      <c r="R4" s="23">
        <v>37</v>
      </c>
      <c r="S4" s="24">
        <v>65</v>
      </c>
      <c r="T4" s="24">
        <v>33</v>
      </c>
      <c r="U4" s="24">
        <v>103</v>
      </c>
      <c r="V4" s="24">
        <v>20</v>
      </c>
      <c r="W4" s="24">
        <v>12</v>
      </c>
      <c r="X4" s="24">
        <v>137</v>
      </c>
      <c r="Y4" s="24">
        <v>113</v>
      </c>
      <c r="Z4" s="24">
        <v>48</v>
      </c>
      <c r="AA4" s="24">
        <v>72</v>
      </c>
      <c r="AB4" s="24">
        <v>79</v>
      </c>
      <c r="AC4" s="25">
        <v>41</v>
      </c>
      <c r="AD4" s="1"/>
      <c r="AG4" s="15">
        <f>N21-D13*$B$29</f>
        <v>-1500</v>
      </c>
      <c r="AI4" s="16">
        <f>SUM(E13:F13)-SUM(B21:M21)</f>
        <v>0</v>
      </c>
      <c r="AK4"/>
      <c r="AL4"/>
    </row>
    <row r="5" spans="1:38" ht="17" thickBot="1">
      <c r="A5" s="17" t="s">
        <v>24</v>
      </c>
      <c r="B5" s="18">
        <f>SUMPRODUCT(B20:M24,R3:AC7)*$B$30</f>
        <v>29859.499999999985</v>
      </c>
      <c r="D5" s="19" t="s">
        <v>25</v>
      </c>
      <c r="E5" s="26">
        <v>0.75</v>
      </c>
      <c r="F5" s="27">
        <f>SUM(F12:F16)</f>
        <v>2000</v>
      </c>
      <c r="G5" s="28">
        <v>99999</v>
      </c>
      <c r="Q5" s="1" t="s">
        <v>14</v>
      </c>
      <c r="R5" s="23">
        <v>42</v>
      </c>
      <c r="S5" s="24">
        <v>106</v>
      </c>
      <c r="T5" s="24">
        <v>105</v>
      </c>
      <c r="U5" s="24">
        <v>73</v>
      </c>
      <c r="V5" s="24">
        <v>92</v>
      </c>
      <c r="W5" s="24">
        <v>72</v>
      </c>
      <c r="X5" s="24">
        <v>94</v>
      </c>
      <c r="Y5" s="24">
        <v>57</v>
      </c>
      <c r="Z5" s="24">
        <v>104</v>
      </c>
      <c r="AA5" s="24">
        <v>17</v>
      </c>
      <c r="AB5" s="24">
        <v>68</v>
      </c>
      <c r="AC5" s="25">
        <v>38</v>
      </c>
      <c r="AD5" s="1"/>
      <c r="AG5" s="15">
        <f>N22-D14*$B$29</f>
        <v>9.0949470177292824E-13</v>
      </c>
      <c r="AI5" s="16">
        <f>SUM(E14:F14)-SUM(B22:M22)</f>
        <v>-2.6645352591003151E-14</v>
      </c>
      <c r="AK5"/>
      <c r="AL5"/>
    </row>
    <row r="6" spans="1:38">
      <c r="A6" s="17" t="s">
        <v>26</v>
      </c>
      <c r="B6" s="18">
        <f>SUMPRODUCT(G12:H16,E12:F16)</f>
        <v>9095.0000000000018</v>
      </c>
      <c r="Q6" s="1" t="s">
        <v>15</v>
      </c>
      <c r="R6" s="23">
        <v>82</v>
      </c>
      <c r="S6" s="24">
        <v>59</v>
      </c>
      <c r="T6" s="24">
        <v>101</v>
      </c>
      <c r="U6" s="24">
        <v>27</v>
      </c>
      <c r="V6" s="24">
        <v>93</v>
      </c>
      <c r="W6" s="24">
        <v>79</v>
      </c>
      <c r="X6" s="24">
        <v>63</v>
      </c>
      <c r="Y6" s="24">
        <v>57</v>
      </c>
      <c r="Z6" s="24">
        <v>127</v>
      </c>
      <c r="AA6" s="24">
        <v>68</v>
      </c>
      <c r="AB6" s="24">
        <v>12</v>
      </c>
      <c r="AC6" s="25">
        <v>47</v>
      </c>
      <c r="AD6" s="1"/>
      <c r="AG6" s="15">
        <f>N23-D15*$B$29</f>
        <v>-1500.0000000000002</v>
      </c>
      <c r="AI6" s="16">
        <f>SUM(E15:F15)-SUM(B23:M23)</f>
        <v>0</v>
      </c>
      <c r="AK6"/>
      <c r="AL6"/>
    </row>
    <row r="7" spans="1:38" ht="17" thickBot="1">
      <c r="A7" s="17" t="s">
        <v>27</v>
      </c>
      <c r="B7" s="18">
        <f>F4*E4+E5*F5</f>
        <v>1500</v>
      </c>
      <c r="Q7" s="1" t="s">
        <v>16</v>
      </c>
      <c r="R7" s="29">
        <v>34</v>
      </c>
      <c r="S7" s="30">
        <v>68</v>
      </c>
      <c r="T7" s="30">
        <v>72</v>
      </c>
      <c r="U7" s="30">
        <v>66</v>
      </c>
      <c r="V7" s="30">
        <v>60</v>
      </c>
      <c r="W7" s="30">
        <v>41</v>
      </c>
      <c r="X7" s="30">
        <v>98</v>
      </c>
      <c r="Y7" s="30">
        <v>71</v>
      </c>
      <c r="Z7" s="30">
        <v>85</v>
      </c>
      <c r="AA7" s="30">
        <v>38</v>
      </c>
      <c r="AB7" s="30">
        <v>47</v>
      </c>
      <c r="AC7" s="31">
        <v>18</v>
      </c>
      <c r="AD7" s="1"/>
      <c r="AG7" s="15">
        <f>N24-D16*$B$29</f>
        <v>-1450.0000000000009</v>
      </c>
      <c r="AI7" s="16">
        <f>SUM(E16:F16)-SUM(B24:M24)</f>
        <v>0</v>
      </c>
      <c r="AK7"/>
      <c r="AL7"/>
    </row>
    <row r="8" spans="1:38" ht="17" thickBot="1">
      <c r="A8" s="32" t="s">
        <v>28</v>
      </c>
      <c r="B8" s="33">
        <f>SUMPRODUCT(N20:N24,B12:B16)</f>
        <v>2316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5"/>
      <c r="AE8" s="35"/>
      <c r="AG8" s="16"/>
      <c r="AI8" s="16"/>
      <c r="AK8"/>
      <c r="AL8"/>
    </row>
    <row r="9" spans="1:38"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5"/>
      <c r="AE9" s="35"/>
      <c r="AG9" s="16"/>
      <c r="AI9" s="16"/>
      <c r="AK9"/>
      <c r="AL9"/>
    </row>
    <row r="10" spans="1:38" ht="19">
      <c r="A10" s="6" t="s">
        <v>29</v>
      </c>
      <c r="E10" t="s">
        <v>30</v>
      </c>
      <c r="G10" s="116" t="s">
        <v>31</v>
      </c>
      <c r="H10" s="116"/>
      <c r="T10"/>
      <c r="Z10"/>
      <c r="AA10"/>
      <c r="AB10"/>
      <c r="AC10" s="1"/>
      <c r="AD10" s="1"/>
      <c r="AK10"/>
      <c r="AL10"/>
    </row>
    <row r="11" spans="1:38" ht="20" thickBot="1">
      <c r="A11" s="11"/>
      <c r="B11" t="s">
        <v>20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34</v>
      </c>
      <c r="H11" s="1" t="s">
        <v>35</v>
      </c>
      <c r="Q11" s="2" t="s">
        <v>36</v>
      </c>
      <c r="T11"/>
      <c r="Z11"/>
      <c r="AA11"/>
      <c r="AB11"/>
      <c r="AC11" s="1"/>
      <c r="AD11" s="1"/>
      <c r="AK11"/>
      <c r="AL11"/>
    </row>
    <row r="12" spans="1:38" ht="17" thickBot="1">
      <c r="A12" s="36" t="s">
        <v>5</v>
      </c>
      <c r="B12" s="37">
        <v>1.5</v>
      </c>
      <c r="C12" s="38">
        <v>11000</v>
      </c>
      <c r="D12" s="39">
        <v>1</v>
      </c>
      <c r="E12" s="40">
        <v>0</v>
      </c>
      <c r="F12" s="41">
        <v>450</v>
      </c>
      <c r="G12" s="42">
        <v>3.4</v>
      </c>
      <c r="H12" s="43">
        <v>4.8</v>
      </c>
      <c r="Q12" s="1" t="s">
        <v>37</v>
      </c>
      <c r="R12" s="1" t="s">
        <v>5</v>
      </c>
      <c r="S12" s="1" t="s">
        <v>6</v>
      </c>
      <c r="T12" s="1" t="s">
        <v>7</v>
      </c>
      <c r="U12" s="1" t="s">
        <v>8</v>
      </c>
      <c r="V12" s="1" t="s">
        <v>9</v>
      </c>
      <c r="W12" s="1" t="s">
        <v>10</v>
      </c>
      <c r="X12" s="1" t="s">
        <v>11</v>
      </c>
      <c r="Y12" s="1" t="s">
        <v>12</v>
      </c>
      <c r="Z12" s="1" t="s">
        <v>13</v>
      </c>
      <c r="AA12" s="1" t="s">
        <v>14</v>
      </c>
      <c r="AB12" s="1" t="s">
        <v>15</v>
      </c>
      <c r="AC12" s="1" t="s">
        <v>16</v>
      </c>
      <c r="AD12" s="1"/>
      <c r="AK12"/>
      <c r="AL12"/>
    </row>
    <row r="13" spans="1:38">
      <c r="A13" s="36" t="s">
        <v>10</v>
      </c>
      <c r="B13" s="44">
        <v>0.95</v>
      </c>
      <c r="C13" s="45">
        <v>5000</v>
      </c>
      <c r="D13" s="46">
        <v>1</v>
      </c>
      <c r="E13" s="47">
        <v>0</v>
      </c>
      <c r="F13" s="48">
        <v>500</v>
      </c>
      <c r="G13" s="49">
        <v>3</v>
      </c>
      <c r="H13" s="50">
        <v>5.25</v>
      </c>
      <c r="Q13" s="1" t="s">
        <v>5</v>
      </c>
      <c r="R13" s="51">
        <f t="shared" ref="R13:AC17" si="0">IF(R3&lt;=50,1,0)</f>
        <v>1</v>
      </c>
      <c r="S13" s="52">
        <f t="shared" si="0"/>
        <v>0</v>
      </c>
      <c r="T13" s="52">
        <f t="shared" si="0"/>
        <v>0</v>
      </c>
      <c r="U13" s="52">
        <f t="shared" si="0"/>
        <v>0</v>
      </c>
      <c r="V13" s="52">
        <f t="shared" si="0"/>
        <v>0</v>
      </c>
      <c r="W13" s="52">
        <f t="shared" si="0"/>
        <v>1</v>
      </c>
      <c r="X13" s="52">
        <f t="shared" si="0"/>
        <v>0</v>
      </c>
      <c r="Y13" s="52">
        <f t="shared" si="0"/>
        <v>0</v>
      </c>
      <c r="Z13" s="52">
        <f t="shared" si="0"/>
        <v>0</v>
      </c>
      <c r="AA13" s="52">
        <f t="shared" si="0"/>
        <v>1</v>
      </c>
      <c r="AB13" s="52">
        <f t="shared" si="0"/>
        <v>0</v>
      </c>
      <c r="AC13" s="53">
        <f t="shared" si="0"/>
        <v>1</v>
      </c>
      <c r="AD13" s="1"/>
      <c r="AG13" s="54"/>
      <c r="AH13" s="54"/>
      <c r="AI13" s="54"/>
      <c r="AK13"/>
      <c r="AL13"/>
    </row>
    <row r="14" spans="1:38">
      <c r="A14" s="36" t="s">
        <v>14</v>
      </c>
      <c r="B14" s="44">
        <v>1.05</v>
      </c>
      <c r="C14" s="45">
        <v>9000</v>
      </c>
      <c r="D14" s="46">
        <v>0</v>
      </c>
      <c r="E14" s="47">
        <v>0</v>
      </c>
      <c r="F14" s="48">
        <v>8.8284934918192509E-13</v>
      </c>
      <c r="G14" s="49">
        <v>4.4000000000000004</v>
      </c>
      <c r="H14" s="50">
        <v>5.12</v>
      </c>
      <c r="Q14" s="1" t="s">
        <v>10</v>
      </c>
      <c r="R14" s="55">
        <f t="shared" si="0"/>
        <v>1</v>
      </c>
      <c r="S14" s="56">
        <f t="shared" si="0"/>
        <v>0</v>
      </c>
      <c r="T14" s="56">
        <f t="shared" si="0"/>
        <v>1</v>
      </c>
      <c r="U14" s="56">
        <f t="shared" si="0"/>
        <v>0</v>
      </c>
      <c r="V14" s="56">
        <f t="shared" si="0"/>
        <v>1</v>
      </c>
      <c r="W14" s="56">
        <f t="shared" si="0"/>
        <v>1</v>
      </c>
      <c r="X14" s="56">
        <f t="shared" si="0"/>
        <v>0</v>
      </c>
      <c r="Y14" s="56">
        <f t="shared" si="0"/>
        <v>0</v>
      </c>
      <c r="Z14" s="56">
        <f t="shared" si="0"/>
        <v>1</v>
      </c>
      <c r="AA14" s="56">
        <f t="shared" si="0"/>
        <v>0</v>
      </c>
      <c r="AB14" s="56">
        <f t="shared" si="0"/>
        <v>0</v>
      </c>
      <c r="AC14" s="57">
        <f t="shared" si="0"/>
        <v>1</v>
      </c>
      <c r="AD14" s="1"/>
      <c r="AG14" s="54"/>
      <c r="AH14" s="54"/>
      <c r="AI14" s="54"/>
      <c r="AK14"/>
      <c r="AL14"/>
    </row>
    <row r="15" spans="1:38">
      <c r="A15" s="36" t="s">
        <v>15</v>
      </c>
      <c r="B15" s="44">
        <v>1.1000000000000001</v>
      </c>
      <c r="C15" s="45">
        <v>8000</v>
      </c>
      <c r="D15" s="46">
        <v>1</v>
      </c>
      <c r="E15" s="47">
        <v>0</v>
      </c>
      <c r="F15" s="48">
        <v>500</v>
      </c>
      <c r="G15" s="49">
        <v>3.04</v>
      </c>
      <c r="H15" s="50">
        <v>4</v>
      </c>
      <c r="Q15" s="1" t="s">
        <v>14</v>
      </c>
      <c r="R15" s="55">
        <f t="shared" si="0"/>
        <v>1</v>
      </c>
      <c r="S15" s="56">
        <f t="shared" si="0"/>
        <v>0</v>
      </c>
      <c r="T15" s="56">
        <f t="shared" si="0"/>
        <v>0</v>
      </c>
      <c r="U15" s="56">
        <f t="shared" si="0"/>
        <v>0</v>
      </c>
      <c r="V15" s="56">
        <f t="shared" si="0"/>
        <v>0</v>
      </c>
      <c r="W15" s="56">
        <f t="shared" si="0"/>
        <v>0</v>
      </c>
      <c r="X15" s="56">
        <f t="shared" si="0"/>
        <v>0</v>
      </c>
      <c r="Y15" s="56">
        <f t="shared" si="0"/>
        <v>0</v>
      </c>
      <c r="Z15" s="56">
        <f t="shared" si="0"/>
        <v>0</v>
      </c>
      <c r="AA15" s="56">
        <f t="shared" si="0"/>
        <v>1</v>
      </c>
      <c r="AB15" s="56">
        <f t="shared" si="0"/>
        <v>0</v>
      </c>
      <c r="AC15" s="57">
        <f t="shared" si="0"/>
        <v>1</v>
      </c>
      <c r="AD15" s="1"/>
      <c r="AG15" s="54"/>
      <c r="AH15" s="54"/>
      <c r="AI15" s="54"/>
      <c r="AK15"/>
      <c r="AL15"/>
    </row>
    <row r="16" spans="1:38" ht="17" thickBot="1">
      <c r="A16" s="36" t="s">
        <v>16</v>
      </c>
      <c r="B16" s="58">
        <v>1.1200000000000001</v>
      </c>
      <c r="C16" s="59">
        <v>7000</v>
      </c>
      <c r="D16" s="60">
        <v>1</v>
      </c>
      <c r="E16" s="61">
        <v>0</v>
      </c>
      <c r="F16" s="62">
        <v>549.9999999999992</v>
      </c>
      <c r="G16" s="63">
        <v>3.36</v>
      </c>
      <c r="H16" s="64">
        <v>4.2</v>
      </c>
      <c r="Q16" s="1" t="s">
        <v>15</v>
      </c>
      <c r="R16" s="55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1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1</v>
      </c>
      <c r="AC16" s="57">
        <f t="shared" si="0"/>
        <v>1</v>
      </c>
      <c r="AD16" s="1"/>
      <c r="AK16"/>
      <c r="AL16"/>
    </row>
    <row r="17" spans="1:82" ht="17" thickBot="1">
      <c r="Q17" s="1" t="s">
        <v>16</v>
      </c>
      <c r="R17" s="65">
        <f t="shared" si="0"/>
        <v>1</v>
      </c>
      <c r="S17" s="66">
        <f t="shared" si="0"/>
        <v>0</v>
      </c>
      <c r="T17" s="66">
        <f t="shared" si="0"/>
        <v>0</v>
      </c>
      <c r="U17" s="66">
        <f t="shared" si="0"/>
        <v>0</v>
      </c>
      <c r="V17" s="66">
        <f t="shared" si="0"/>
        <v>0</v>
      </c>
      <c r="W17" s="66">
        <f t="shared" si="0"/>
        <v>1</v>
      </c>
      <c r="X17" s="66">
        <f t="shared" si="0"/>
        <v>0</v>
      </c>
      <c r="Y17" s="66">
        <f t="shared" si="0"/>
        <v>0</v>
      </c>
      <c r="Z17" s="66">
        <f t="shared" si="0"/>
        <v>0</v>
      </c>
      <c r="AA17" s="66">
        <f t="shared" si="0"/>
        <v>1</v>
      </c>
      <c r="AB17" s="66">
        <f t="shared" si="0"/>
        <v>1</v>
      </c>
      <c r="AC17" s="67">
        <f t="shared" si="0"/>
        <v>1</v>
      </c>
      <c r="AD17" s="1"/>
      <c r="AK17"/>
      <c r="AL17"/>
    </row>
    <row r="18" spans="1:82" ht="19">
      <c r="A18" s="68" t="s">
        <v>38</v>
      </c>
      <c r="B18" s="11"/>
      <c r="C18" s="11"/>
      <c r="D18" s="11"/>
      <c r="E18" s="11"/>
      <c r="F18" s="11"/>
      <c r="G18" s="1"/>
      <c r="H18" s="1"/>
      <c r="I18" s="1"/>
      <c r="K18" s="7"/>
    </row>
    <row r="19" spans="1:82" ht="20" thickBot="1">
      <c r="A19" s="1"/>
      <c r="B19" s="1" t="s">
        <v>5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10</v>
      </c>
      <c r="H19" s="1" t="s">
        <v>11</v>
      </c>
      <c r="I19" s="1" t="s">
        <v>12</v>
      </c>
      <c r="J19" s="1" t="s">
        <v>13</v>
      </c>
      <c r="K19" s="1" t="s">
        <v>14</v>
      </c>
      <c r="L19" s="1" t="s">
        <v>15</v>
      </c>
      <c r="M19" s="1" t="s">
        <v>16</v>
      </c>
      <c r="N19" s="1" t="s">
        <v>39</v>
      </c>
      <c r="O19" s="1" t="s">
        <v>40</v>
      </c>
      <c r="Q19" s="69" t="s">
        <v>41</v>
      </c>
      <c r="W19"/>
      <c r="X19"/>
      <c r="Y19"/>
      <c r="Z19"/>
      <c r="AA19"/>
      <c r="AB19"/>
      <c r="AE19" s="54"/>
      <c r="AF19" s="54"/>
      <c r="AG19" s="54"/>
      <c r="AH19"/>
      <c r="AI19" s="11"/>
      <c r="AJ19" t="s">
        <v>20</v>
      </c>
      <c r="AK19" s="1" t="s">
        <v>32</v>
      </c>
      <c r="AL19" s="54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 spans="1:82">
      <c r="A20" s="7" t="s">
        <v>5</v>
      </c>
      <c r="B20" s="70">
        <v>450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1">
        <f>SUM(B20:M20)</f>
        <v>450</v>
      </c>
      <c r="O20" s="22">
        <v>1000</v>
      </c>
      <c r="R20" s="1" t="s">
        <v>5</v>
      </c>
      <c r="S20" s="1" t="s">
        <v>6</v>
      </c>
      <c r="T20" s="1" t="s">
        <v>7</v>
      </c>
      <c r="U20" s="1" t="s">
        <v>8</v>
      </c>
      <c r="V20" s="1" t="s">
        <v>9</v>
      </c>
      <c r="W20" s="1" t="s">
        <v>10</v>
      </c>
      <c r="X20" s="1" t="s">
        <v>11</v>
      </c>
      <c r="Y20" s="1" t="s">
        <v>12</v>
      </c>
      <c r="Z20" s="1" t="s">
        <v>13</v>
      </c>
      <c r="AA20" s="1" t="s">
        <v>14</v>
      </c>
      <c r="AB20" s="1" t="s">
        <v>15</v>
      </c>
      <c r="AC20" s="1" t="s">
        <v>16</v>
      </c>
      <c r="AH20"/>
      <c r="AI20" s="36" t="s">
        <v>5</v>
      </c>
      <c r="AJ20" s="37">
        <v>1.5</v>
      </c>
      <c r="AK20" s="38">
        <v>11000</v>
      </c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 spans="1:82">
      <c r="A21" s="7" t="s">
        <v>10</v>
      </c>
      <c r="B21" s="72">
        <v>0</v>
      </c>
      <c r="C21" s="72">
        <v>50</v>
      </c>
      <c r="D21" s="72">
        <v>80</v>
      </c>
      <c r="E21" s="72">
        <v>0</v>
      </c>
      <c r="F21" s="72">
        <v>110</v>
      </c>
      <c r="G21" s="72">
        <v>140</v>
      </c>
      <c r="H21" s="72">
        <v>0</v>
      </c>
      <c r="I21" s="72">
        <v>0</v>
      </c>
      <c r="J21" s="72">
        <v>120</v>
      </c>
      <c r="K21" s="72">
        <v>0</v>
      </c>
      <c r="L21" s="72">
        <v>0</v>
      </c>
      <c r="M21" s="73">
        <v>0</v>
      </c>
      <c r="N21" s="74">
        <f t="shared" ref="N21:N24" si="1">SUM(B21:M21)</f>
        <v>500</v>
      </c>
      <c r="O21" s="75">
        <v>500</v>
      </c>
      <c r="Q21" s="1" t="s">
        <v>5</v>
      </c>
      <c r="R21" s="76">
        <f t="shared" ref="R21:AC25" si="2">$B$30*R3</f>
        <v>4.4000000000000004</v>
      </c>
      <c r="S21" s="76">
        <f t="shared" si="2"/>
        <v>51.150000000000006</v>
      </c>
      <c r="T21" s="76">
        <f t="shared" si="2"/>
        <v>37.950000000000003</v>
      </c>
      <c r="U21" s="76">
        <f t="shared" si="2"/>
        <v>53.900000000000006</v>
      </c>
      <c r="V21" s="76">
        <f t="shared" si="2"/>
        <v>30.250000000000004</v>
      </c>
      <c r="W21" s="76">
        <f t="shared" si="2"/>
        <v>20.350000000000001</v>
      </c>
      <c r="X21" s="76">
        <f t="shared" si="2"/>
        <v>70.400000000000006</v>
      </c>
      <c r="Y21" s="76">
        <f t="shared" si="2"/>
        <v>52.250000000000007</v>
      </c>
      <c r="Z21" s="76">
        <f t="shared" si="2"/>
        <v>34.1</v>
      </c>
      <c r="AA21" s="76">
        <f t="shared" si="2"/>
        <v>23.1</v>
      </c>
      <c r="AB21" s="76">
        <f t="shared" si="2"/>
        <v>45.1</v>
      </c>
      <c r="AC21" s="76">
        <f t="shared" si="2"/>
        <v>18.700000000000003</v>
      </c>
      <c r="AH21"/>
      <c r="AI21" s="36" t="s">
        <v>10</v>
      </c>
      <c r="AJ21" s="44">
        <v>0.95</v>
      </c>
      <c r="AK21" s="45">
        <v>5000</v>
      </c>
      <c r="AN21" s="54"/>
      <c r="AO21" s="35"/>
      <c r="AP21" s="54"/>
      <c r="AQ21" s="54"/>
      <c r="AR21" s="54"/>
      <c r="AS21" s="54"/>
      <c r="AT21" s="54"/>
      <c r="AU21" s="35"/>
      <c r="AV21" s="35"/>
      <c r="AW21" s="35"/>
      <c r="AX21" s="54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</row>
    <row r="22" spans="1:82">
      <c r="A22" s="7" t="s">
        <v>14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9.0949470177292824E-13</v>
      </c>
      <c r="L22" s="72">
        <v>0</v>
      </c>
      <c r="M22" s="73">
        <v>0</v>
      </c>
      <c r="N22" s="74">
        <f t="shared" si="1"/>
        <v>9.0949470177292824E-13</v>
      </c>
      <c r="O22" s="75">
        <v>1000</v>
      </c>
      <c r="Q22" s="1" t="s">
        <v>10</v>
      </c>
      <c r="R22" s="76">
        <f t="shared" si="2"/>
        <v>20.350000000000001</v>
      </c>
      <c r="S22" s="76">
        <f t="shared" si="2"/>
        <v>35.75</v>
      </c>
      <c r="T22" s="76">
        <f t="shared" si="2"/>
        <v>18.150000000000002</v>
      </c>
      <c r="U22" s="76">
        <f t="shared" si="2"/>
        <v>56.650000000000006</v>
      </c>
      <c r="V22" s="76">
        <f t="shared" si="2"/>
        <v>11</v>
      </c>
      <c r="W22" s="76">
        <f t="shared" si="2"/>
        <v>6.6000000000000005</v>
      </c>
      <c r="X22" s="76">
        <f t="shared" si="2"/>
        <v>75.350000000000009</v>
      </c>
      <c r="Y22" s="76">
        <f t="shared" si="2"/>
        <v>62.150000000000006</v>
      </c>
      <c r="Z22" s="76">
        <f t="shared" si="2"/>
        <v>26.400000000000002</v>
      </c>
      <c r="AA22" s="76">
        <f t="shared" si="2"/>
        <v>39.6</v>
      </c>
      <c r="AB22" s="76">
        <f t="shared" si="2"/>
        <v>43.45</v>
      </c>
      <c r="AC22" s="76">
        <f t="shared" si="2"/>
        <v>22.55</v>
      </c>
      <c r="AH22"/>
      <c r="AI22" s="36" t="s">
        <v>14</v>
      </c>
      <c r="AJ22" s="44">
        <v>1.05</v>
      </c>
      <c r="AK22" s="45">
        <v>9000</v>
      </c>
      <c r="AM22" s="54"/>
    </row>
    <row r="23" spans="1:82">
      <c r="A23" s="7" t="s">
        <v>15</v>
      </c>
      <c r="B23" s="72">
        <v>0</v>
      </c>
      <c r="C23" s="72">
        <v>0</v>
      </c>
      <c r="D23" s="72">
        <v>0</v>
      </c>
      <c r="E23" s="72">
        <v>130</v>
      </c>
      <c r="F23" s="72">
        <v>0</v>
      </c>
      <c r="G23" s="72">
        <v>0</v>
      </c>
      <c r="H23" s="72">
        <v>140</v>
      </c>
      <c r="I23" s="72">
        <v>29.999999999999829</v>
      </c>
      <c r="J23" s="72">
        <v>0</v>
      </c>
      <c r="K23" s="72">
        <v>0</v>
      </c>
      <c r="L23" s="72">
        <v>200</v>
      </c>
      <c r="M23" s="73">
        <v>0</v>
      </c>
      <c r="N23" s="74">
        <f t="shared" si="1"/>
        <v>499.99999999999983</v>
      </c>
      <c r="O23" s="75">
        <v>500</v>
      </c>
      <c r="Q23" s="1" t="s">
        <v>14</v>
      </c>
      <c r="R23" s="76">
        <f t="shared" si="2"/>
        <v>23.1</v>
      </c>
      <c r="S23" s="76">
        <f t="shared" si="2"/>
        <v>58.300000000000004</v>
      </c>
      <c r="T23" s="76">
        <f t="shared" si="2"/>
        <v>57.750000000000007</v>
      </c>
      <c r="U23" s="76">
        <f t="shared" si="2"/>
        <v>40.150000000000006</v>
      </c>
      <c r="V23" s="76">
        <f t="shared" si="2"/>
        <v>50.6</v>
      </c>
      <c r="W23" s="76">
        <f t="shared" si="2"/>
        <v>39.6</v>
      </c>
      <c r="X23" s="76">
        <f t="shared" si="2"/>
        <v>51.7</v>
      </c>
      <c r="Y23" s="76">
        <f t="shared" si="2"/>
        <v>31.35</v>
      </c>
      <c r="Z23" s="76">
        <f t="shared" si="2"/>
        <v>57.2</v>
      </c>
      <c r="AA23" s="76">
        <f t="shared" si="2"/>
        <v>9.3500000000000014</v>
      </c>
      <c r="AB23" s="76">
        <f t="shared" si="2"/>
        <v>37.400000000000006</v>
      </c>
      <c r="AC23" s="76">
        <f t="shared" si="2"/>
        <v>20.900000000000002</v>
      </c>
      <c r="AH23"/>
      <c r="AI23" s="36" t="s">
        <v>15</v>
      </c>
      <c r="AJ23" s="44">
        <v>1.1000000000000001</v>
      </c>
      <c r="AK23" s="45">
        <v>8000</v>
      </c>
    </row>
    <row r="24" spans="1:82" ht="17" thickBot="1">
      <c r="A24" s="7" t="s">
        <v>16</v>
      </c>
      <c r="B24" s="77">
        <v>0</v>
      </c>
      <c r="C24" s="77">
        <v>9.9999999999998863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40.000000000000114</v>
      </c>
      <c r="J24" s="77">
        <v>0</v>
      </c>
      <c r="K24" s="77">
        <v>309.99999999999909</v>
      </c>
      <c r="L24" s="77">
        <v>0</v>
      </c>
      <c r="M24" s="78">
        <v>190</v>
      </c>
      <c r="N24" s="79">
        <f t="shared" si="1"/>
        <v>549.99999999999909</v>
      </c>
      <c r="O24" s="28">
        <v>1000</v>
      </c>
      <c r="Q24" s="1" t="s">
        <v>15</v>
      </c>
      <c r="R24" s="76">
        <f t="shared" si="2"/>
        <v>45.1</v>
      </c>
      <c r="S24" s="76">
        <f t="shared" si="2"/>
        <v>32.450000000000003</v>
      </c>
      <c r="T24" s="76">
        <f t="shared" si="2"/>
        <v>55.550000000000004</v>
      </c>
      <c r="U24" s="76">
        <f t="shared" si="2"/>
        <v>14.850000000000001</v>
      </c>
      <c r="V24" s="76">
        <f t="shared" si="2"/>
        <v>51.150000000000006</v>
      </c>
      <c r="W24" s="76">
        <f t="shared" si="2"/>
        <v>43.45</v>
      </c>
      <c r="X24" s="76">
        <f t="shared" si="2"/>
        <v>34.650000000000006</v>
      </c>
      <c r="Y24" s="76">
        <f t="shared" si="2"/>
        <v>31.35</v>
      </c>
      <c r="Z24" s="76">
        <f t="shared" si="2"/>
        <v>69.850000000000009</v>
      </c>
      <c r="AA24" s="76">
        <f t="shared" si="2"/>
        <v>37.400000000000006</v>
      </c>
      <c r="AB24" s="76">
        <f t="shared" si="2"/>
        <v>6.6000000000000005</v>
      </c>
      <c r="AC24" s="76">
        <f t="shared" si="2"/>
        <v>25.85</v>
      </c>
      <c r="AH24"/>
      <c r="AI24" s="36" t="s">
        <v>16</v>
      </c>
      <c r="AJ24" s="58">
        <v>1.1200000000000001</v>
      </c>
      <c r="AK24" s="59">
        <v>7000</v>
      </c>
    </row>
    <row r="25" spans="1:82" ht="17" thickBot="1">
      <c r="A25" s="80" t="s">
        <v>42</v>
      </c>
      <c r="B25" s="81">
        <f>SUM(B20:B24)</f>
        <v>450</v>
      </c>
      <c r="C25" s="81">
        <f t="shared" ref="C25:M25" si="3">SUM(C20:C24)</f>
        <v>59.999999999999886</v>
      </c>
      <c r="D25" s="81">
        <f t="shared" si="3"/>
        <v>80</v>
      </c>
      <c r="E25" s="81">
        <f t="shared" si="3"/>
        <v>130</v>
      </c>
      <c r="F25" s="81">
        <f t="shared" si="3"/>
        <v>110</v>
      </c>
      <c r="G25" s="81">
        <f t="shared" si="3"/>
        <v>140</v>
      </c>
      <c r="H25" s="81">
        <f t="shared" si="3"/>
        <v>140</v>
      </c>
      <c r="I25" s="81">
        <f t="shared" si="3"/>
        <v>69.999999999999943</v>
      </c>
      <c r="J25" s="81">
        <f t="shared" si="3"/>
        <v>120</v>
      </c>
      <c r="K25" s="81">
        <f t="shared" si="3"/>
        <v>310</v>
      </c>
      <c r="L25" s="81">
        <f t="shared" si="3"/>
        <v>200</v>
      </c>
      <c r="M25" s="82">
        <f t="shared" si="3"/>
        <v>190</v>
      </c>
      <c r="Q25" s="1" t="s">
        <v>16</v>
      </c>
      <c r="R25" s="76">
        <f t="shared" si="2"/>
        <v>18.700000000000003</v>
      </c>
      <c r="S25" s="76">
        <f t="shared" si="2"/>
        <v>37.400000000000006</v>
      </c>
      <c r="T25" s="76">
        <f t="shared" si="2"/>
        <v>39.6</v>
      </c>
      <c r="U25" s="76">
        <f t="shared" si="2"/>
        <v>36.300000000000004</v>
      </c>
      <c r="V25" s="76">
        <f t="shared" si="2"/>
        <v>33</v>
      </c>
      <c r="W25" s="76">
        <f t="shared" si="2"/>
        <v>22.55</v>
      </c>
      <c r="X25" s="76">
        <f t="shared" si="2"/>
        <v>53.900000000000006</v>
      </c>
      <c r="Y25" s="76">
        <f t="shared" si="2"/>
        <v>39.050000000000004</v>
      </c>
      <c r="Z25" s="76">
        <f t="shared" si="2"/>
        <v>46.750000000000007</v>
      </c>
      <c r="AA25" s="76">
        <f t="shared" si="2"/>
        <v>20.900000000000002</v>
      </c>
      <c r="AB25" s="76">
        <f t="shared" si="2"/>
        <v>25.85</v>
      </c>
      <c r="AC25" s="76">
        <f t="shared" si="2"/>
        <v>9.9</v>
      </c>
      <c r="AH25"/>
      <c r="AI25"/>
    </row>
    <row r="26" spans="1:82" ht="17" thickBot="1">
      <c r="A26" s="83" t="s">
        <v>43</v>
      </c>
      <c r="B26" s="84">
        <v>450</v>
      </c>
      <c r="C26" s="85">
        <v>60</v>
      </c>
      <c r="D26" s="85">
        <v>80</v>
      </c>
      <c r="E26" s="85">
        <v>130</v>
      </c>
      <c r="F26" s="85">
        <v>110</v>
      </c>
      <c r="G26" s="85">
        <v>140</v>
      </c>
      <c r="H26" s="85">
        <v>140</v>
      </c>
      <c r="I26" s="85">
        <v>70</v>
      </c>
      <c r="J26" s="85">
        <v>120</v>
      </c>
      <c r="K26" s="85">
        <v>310</v>
      </c>
      <c r="L26" s="85">
        <v>200</v>
      </c>
      <c r="M26" s="86">
        <v>190</v>
      </c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1"/>
      <c r="AH26"/>
      <c r="AI26"/>
    </row>
    <row r="27" spans="1:82">
      <c r="E27" s="11"/>
      <c r="F27" s="11"/>
      <c r="G27" s="1"/>
      <c r="H27" s="1"/>
      <c r="I27" s="1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1"/>
      <c r="AH27"/>
      <c r="AI27"/>
    </row>
    <row r="28" spans="1:82" ht="19">
      <c r="A28" s="87" t="s">
        <v>44</v>
      </c>
      <c r="E28" s="11"/>
      <c r="F28" s="11"/>
      <c r="G28" s="1"/>
      <c r="H28" s="1"/>
      <c r="I28" s="1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1"/>
      <c r="AH28"/>
      <c r="AI28"/>
    </row>
    <row r="29" spans="1:82" ht="17" thickBot="1">
      <c r="A29" s="88" t="s">
        <v>45</v>
      </c>
      <c r="B29" s="89">
        <f>SUM(B26:M26)</f>
        <v>2000</v>
      </c>
      <c r="C29" s="90" t="s">
        <v>46</v>
      </c>
      <c r="G29" s="1"/>
      <c r="H29" s="1"/>
      <c r="I29" s="1"/>
      <c r="AC29" s="1"/>
      <c r="AD29" s="1"/>
      <c r="AH29"/>
      <c r="AI29"/>
    </row>
    <row r="30" spans="1:82" ht="19">
      <c r="A30" s="36" t="s">
        <v>47</v>
      </c>
      <c r="B30" s="91">
        <v>0.55000000000000004</v>
      </c>
      <c r="C30" s="92" t="s">
        <v>48</v>
      </c>
      <c r="G30" s="1"/>
      <c r="H30" s="1"/>
      <c r="I30" s="1"/>
      <c r="Q30" s="69" t="s">
        <v>49</v>
      </c>
      <c r="AC30" s="1"/>
      <c r="AD30" s="1"/>
      <c r="AH30"/>
      <c r="AI30"/>
    </row>
    <row r="31" spans="1:82" ht="17" thickBot="1">
      <c r="A31" s="7"/>
      <c r="G31" s="1"/>
      <c r="H31" s="1"/>
      <c r="I31" s="1"/>
      <c r="R31" s="1" t="s">
        <v>5</v>
      </c>
      <c r="S31" s="1" t="s">
        <v>6</v>
      </c>
      <c r="T31" s="1" t="s">
        <v>7</v>
      </c>
      <c r="U31" s="1" t="s">
        <v>8</v>
      </c>
      <c r="V31" s="1" t="s">
        <v>9</v>
      </c>
      <c r="W31" s="1" t="s">
        <v>10</v>
      </c>
      <c r="X31" s="1" t="s">
        <v>11</v>
      </c>
      <c r="Y31" s="1" t="s">
        <v>12</v>
      </c>
      <c r="Z31" s="1" t="s">
        <v>13</v>
      </c>
      <c r="AA31" s="1" t="s">
        <v>14</v>
      </c>
      <c r="AB31" s="1" t="s">
        <v>15</v>
      </c>
      <c r="AC31" s="1" t="s">
        <v>16</v>
      </c>
      <c r="AD31" s="1" t="s">
        <v>39</v>
      </c>
      <c r="AE31" s="1" t="s">
        <v>40</v>
      </c>
      <c r="AH31"/>
      <c r="AI31"/>
    </row>
    <row r="32" spans="1:82" ht="17" thickBot="1">
      <c r="A32" s="7"/>
      <c r="B32" s="93" t="s">
        <v>50</v>
      </c>
      <c r="C32" s="94" t="s">
        <v>51</v>
      </c>
      <c r="D32" s="94" t="s">
        <v>52</v>
      </c>
      <c r="G32" s="1"/>
      <c r="H32" s="1"/>
      <c r="I32" s="1"/>
      <c r="Q32" s="7" t="s">
        <v>5</v>
      </c>
      <c r="R32" s="70">
        <v>400</v>
      </c>
      <c r="S32" s="70">
        <v>0</v>
      </c>
      <c r="T32" s="70">
        <v>25</v>
      </c>
      <c r="U32" s="70">
        <v>0</v>
      </c>
      <c r="V32" s="70">
        <v>15</v>
      </c>
      <c r="W32" s="70">
        <v>30</v>
      </c>
      <c r="X32" s="70">
        <v>0</v>
      </c>
      <c r="Y32" s="70">
        <v>0</v>
      </c>
      <c r="Z32" s="70">
        <v>20</v>
      </c>
      <c r="AA32" s="70">
        <v>50</v>
      </c>
      <c r="AB32" s="70">
        <v>0</v>
      </c>
      <c r="AC32" s="95">
        <v>40</v>
      </c>
      <c r="AD32" s="71">
        <f>SUM(R32:AC32)</f>
        <v>580</v>
      </c>
      <c r="AE32" s="22">
        <v>1000</v>
      </c>
      <c r="AH32"/>
      <c r="AI32"/>
    </row>
    <row r="33" spans="1:36">
      <c r="A33" s="88" t="s">
        <v>53</v>
      </c>
      <c r="B33" s="96">
        <f>SUM(D12:D16)</f>
        <v>4</v>
      </c>
      <c r="C33" s="97">
        <v>4</v>
      </c>
      <c r="D33" s="98">
        <v>4</v>
      </c>
      <c r="G33" s="1"/>
      <c r="H33" s="1"/>
      <c r="I33" s="1"/>
      <c r="Q33" s="7" t="s">
        <v>10</v>
      </c>
      <c r="R33" s="72">
        <v>0</v>
      </c>
      <c r="S33" s="72">
        <v>15</v>
      </c>
      <c r="T33" s="72">
        <v>50</v>
      </c>
      <c r="U33" s="72">
        <v>0</v>
      </c>
      <c r="V33" s="72">
        <v>90</v>
      </c>
      <c r="W33" s="72">
        <v>100</v>
      </c>
      <c r="X33" s="72">
        <v>0</v>
      </c>
      <c r="Y33" s="72">
        <v>0</v>
      </c>
      <c r="Z33" s="72">
        <v>85</v>
      </c>
      <c r="AA33" s="72">
        <v>0</v>
      </c>
      <c r="AB33" s="72">
        <v>0</v>
      </c>
      <c r="AC33" s="73">
        <v>0</v>
      </c>
      <c r="AD33" s="74">
        <f t="shared" ref="AD33:AD36" si="4">SUM(R33:AC33)</f>
        <v>340</v>
      </c>
      <c r="AE33" s="75">
        <v>500</v>
      </c>
      <c r="AH33"/>
      <c r="AI33"/>
    </row>
    <row r="34" spans="1:36">
      <c r="A34" s="88" t="s">
        <v>54</v>
      </c>
      <c r="B34" s="99">
        <f>SUMPRODUCT(B20:M24,R3:AC7)/B29</f>
        <v>27.144999999999985</v>
      </c>
      <c r="C34" s="100"/>
      <c r="D34" s="101">
        <v>50</v>
      </c>
      <c r="E34" s="35" t="s">
        <v>55</v>
      </c>
      <c r="F34" s="35"/>
      <c r="G34" s="1"/>
      <c r="H34" s="1"/>
      <c r="I34" s="1"/>
      <c r="Q34" s="7" t="s">
        <v>14</v>
      </c>
      <c r="R34" s="72">
        <v>5</v>
      </c>
      <c r="S34" s="72">
        <v>0</v>
      </c>
      <c r="T34" s="72">
        <v>0</v>
      </c>
      <c r="U34" s="72">
        <v>25</v>
      </c>
      <c r="V34" s="72">
        <v>0</v>
      </c>
      <c r="W34" s="72">
        <v>0</v>
      </c>
      <c r="X34" s="72">
        <v>60</v>
      </c>
      <c r="Y34" s="72">
        <v>60</v>
      </c>
      <c r="Z34" s="72">
        <v>0</v>
      </c>
      <c r="AA34" s="72">
        <v>40</v>
      </c>
      <c r="AB34" s="72">
        <v>60</v>
      </c>
      <c r="AC34" s="73">
        <v>60</v>
      </c>
      <c r="AD34" s="74">
        <f t="shared" si="4"/>
        <v>310</v>
      </c>
      <c r="AE34" s="75">
        <v>1000</v>
      </c>
      <c r="AH34"/>
      <c r="AI34"/>
    </row>
    <row r="35" spans="1:36" ht="17" thickBot="1">
      <c r="A35" s="88" t="s">
        <v>56</v>
      </c>
      <c r="B35" s="99">
        <f>SUMPRODUCT(B20:M24,R13:AC17)/B29</f>
        <v>0.86499999999999999</v>
      </c>
      <c r="C35" s="102">
        <v>0.5</v>
      </c>
      <c r="D35" s="103"/>
      <c r="E35" s="35" t="s">
        <v>57</v>
      </c>
      <c r="F35" s="35"/>
      <c r="G35" s="1"/>
      <c r="H35" s="1"/>
      <c r="I35" s="1"/>
      <c r="Q35" s="7" t="s">
        <v>15</v>
      </c>
      <c r="R35" s="72">
        <v>15</v>
      </c>
      <c r="S35" s="72">
        <v>0</v>
      </c>
      <c r="T35" s="72">
        <v>0</v>
      </c>
      <c r="U35" s="72">
        <v>85</v>
      </c>
      <c r="V35" s="72">
        <v>0</v>
      </c>
      <c r="W35" s="72">
        <v>10</v>
      </c>
      <c r="X35" s="72">
        <v>80</v>
      </c>
      <c r="Y35" s="72">
        <v>10</v>
      </c>
      <c r="Z35" s="72">
        <v>15</v>
      </c>
      <c r="AA35" s="72">
        <v>60</v>
      </c>
      <c r="AB35" s="72">
        <v>60</v>
      </c>
      <c r="AC35" s="73">
        <v>20</v>
      </c>
      <c r="AD35" s="74">
        <f t="shared" si="4"/>
        <v>355</v>
      </c>
      <c r="AE35" s="75">
        <v>500</v>
      </c>
      <c r="AH35"/>
      <c r="AI35"/>
    </row>
    <row r="36" spans="1:36" ht="17" thickBot="1">
      <c r="C36" s="35"/>
      <c r="D36" s="35"/>
      <c r="E36" s="35"/>
      <c r="F36" s="35"/>
      <c r="G36" s="35"/>
      <c r="H36" s="35"/>
      <c r="I36" s="35"/>
      <c r="Q36" s="7" t="s">
        <v>16</v>
      </c>
      <c r="R36" s="77">
        <v>30</v>
      </c>
      <c r="S36" s="77">
        <v>45</v>
      </c>
      <c r="T36" s="77">
        <v>5</v>
      </c>
      <c r="U36" s="77">
        <v>20</v>
      </c>
      <c r="V36" s="77">
        <v>5</v>
      </c>
      <c r="W36" s="77">
        <v>0</v>
      </c>
      <c r="X36" s="77">
        <v>0</v>
      </c>
      <c r="Y36" s="77">
        <v>0</v>
      </c>
      <c r="Z36" s="77">
        <v>0</v>
      </c>
      <c r="AA36" s="77">
        <v>160</v>
      </c>
      <c r="AB36" s="77">
        <v>80</v>
      </c>
      <c r="AC36" s="78">
        <v>70</v>
      </c>
      <c r="AD36" s="79">
        <f t="shared" si="4"/>
        <v>415</v>
      </c>
      <c r="AE36" s="28">
        <v>1000</v>
      </c>
      <c r="AH36"/>
      <c r="AI36"/>
    </row>
    <row r="37" spans="1:36" ht="17" thickBot="1">
      <c r="Q37" s="80" t="s">
        <v>42</v>
      </c>
      <c r="R37" s="81">
        <f>SUM(R32:R36)</f>
        <v>450</v>
      </c>
      <c r="S37" s="81">
        <f t="shared" ref="S37:AC37" si="5">SUM(S32:S36)</f>
        <v>60</v>
      </c>
      <c r="T37" s="81">
        <f t="shared" si="5"/>
        <v>80</v>
      </c>
      <c r="U37" s="81">
        <f t="shared" si="5"/>
        <v>130</v>
      </c>
      <c r="V37" s="81">
        <f t="shared" si="5"/>
        <v>110</v>
      </c>
      <c r="W37" s="81">
        <f t="shared" si="5"/>
        <v>140</v>
      </c>
      <c r="X37" s="81">
        <f t="shared" si="5"/>
        <v>140</v>
      </c>
      <c r="Y37" s="81">
        <f t="shared" si="5"/>
        <v>70</v>
      </c>
      <c r="Z37" s="81">
        <f t="shared" si="5"/>
        <v>120</v>
      </c>
      <c r="AA37" s="81">
        <f t="shared" si="5"/>
        <v>310</v>
      </c>
      <c r="AB37" s="81">
        <f t="shared" si="5"/>
        <v>200</v>
      </c>
      <c r="AC37" s="82">
        <f t="shared" si="5"/>
        <v>190</v>
      </c>
      <c r="AD37" s="1"/>
      <c r="AH37"/>
      <c r="AI37"/>
    </row>
    <row r="38" spans="1:36" ht="17" thickBot="1">
      <c r="Q38" s="83" t="s">
        <v>43</v>
      </c>
      <c r="R38" s="84">
        <v>450</v>
      </c>
      <c r="S38" s="85">
        <v>60</v>
      </c>
      <c r="T38" s="85">
        <v>80</v>
      </c>
      <c r="U38" s="85">
        <v>130</v>
      </c>
      <c r="V38" s="85">
        <v>110</v>
      </c>
      <c r="W38" s="85">
        <v>140</v>
      </c>
      <c r="X38" s="85">
        <v>140</v>
      </c>
      <c r="Y38" s="85">
        <v>70</v>
      </c>
      <c r="Z38" s="85">
        <v>120</v>
      </c>
      <c r="AA38" s="85">
        <v>310</v>
      </c>
      <c r="AB38" s="85">
        <v>200</v>
      </c>
      <c r="AC38" s="86">
        <v>190</v>
      </c>
      <c r="AD38" s="1"/>
      <c r="AH38"/>
      <c r="AI38"/>
    </row>
    <row r="39" spans="1:36">
      <c r="A39" s="104"/>
      <c r="B39" s="104" t="s">
        <v>58</v>
      </c>
      <c r="C39" s="104" t="s">
        <v>59</v>
      </c>
      <c r="D39" s="104" t="s">
        <v>60</v>
      </c>
      <c r="E39" s="104" t="s">
        <v>61</v>
      </c>
      <c r="F39" s="104" t="s">
        <v>62</v>
      </c>
      <c r="G39" s="105" t="s">
        <v>63</v>
      </c>
      <c r="H39" s="105" t="s">
        <v>64</v>
      </c>
      <c r="R39" s="15">
        <f>R38-R37</f>
        <v>0</v>
      </c>
      <c r="S39" s="15">
        <f t="shared" ref="S39:AC39" si="6">S38-S37</f>
        <v>0</v>
      </c>
      <c r="T39" s="15">
        <f t="shared" si="6"/>
        <v>0</v>
      </c>
      <c r="U39" s="15">
        <f t="shared" si="6"/>
        <v>0</v>
      </c>
      <c r="V39" s="15">
        <f t="shared" si="6"/>
        <v>0</v>
      </c>
      <c r="W39" s="15">
        <f t="shared" si="6"/>
        <v>0</v>
      </c>
      <c r="X39" s="15">
        <f t="shared" si="6"/>
        <v>0</v>
      </c>
      <c r="Y39" s="15">
        <f t="shared" si="6"/>
        <v>0</v>
      </c>
      <c r="Z39" s="15">
        <f t="shared" si="6"/>
        <v>0</v>
      </c>
      <c r="AA39" s="15">
        <f t="shared" si="6"/>
        <v>0</v>
      </c>
      <c r="AB39" s="15">
        <f t="shared" si="6"/>
        <v>0</v>
      </c>
      <c r="AC39" s="15">
        <f t="shared" si="6"/>
        <v>0</v>
      </c>
      <c r="AD39" s="1"/>
      <c r="AH39"/>
      <c r="AI39"/>
      <c r="AJ39" s="1" t="s">
        <v>65</v>
      </c>
    </row>
    <row r="40" spans="1:36">
      <c r="A40" s="104" t="s">
        <v>19</v>
      </c>
      <c r="B40" s="106">
        <v>93964.5</v>
      </c>
      <c r="C40" s="106">
        <v>82722.899999999994</v>
      </c>
      <c r="D40" s="106">
        <v>79071.900000000009</v>
      </c>
      <c r="E40" s="106">
        <v>73770.5</v>
      </c>
      <c r="F40" s="106">
        <v>68764.499999999985</v>
      </c>
      <c r="G40" s="106">
        <v>77397.000000000015</v>
      </c>
      <c r="H40" s="106"/>
      <c r="I40" s="107"/>
      <c r="AC40" s="1"/>
      <c r="AD40" s="1"/>
      <c r="AH40"/>
      <c r="AI40"/>
    </row>
    <row r="41" spans="1:36" ht="19">
      <c r="A41" s="104" t="s">
        <v>22</v>
      </c>
      <c r="B41" s="106">
        <v>40000</v>
      </c>
      <c r="C41" s="106">
        <v>40000</v>
      </c>
      <c r="D41" s="106">
        <v>40000</v>
      </c>
      <c r="E41" s="106">
        <v>31000</v>
      </c>
      <c r="F41" s="106">
        <v>20000</v>
      </c>
      <c r="G41" s="106">
        <v>18000</v>
      </c>
      <c r="H41" s="106"/>
      <c r="I41" s="107"/>
      <c r="Q41" s="69" t="s">
        <v>75</v>
      </c>
      <c r="AC41" s="1"/>
      <c r="AD41" s="1"/>
      <c r="AH41"/>
      <c r="AI41"/>
    </row>
    <row r="42" spans="1:36" ht="17" thickBot="1">
      <c r="A42" s="104" t="s">
        <v>24</v>
      </c>
      <c r="B42" s="106">
        <v>40771.5</v>
      </c>
      <c r="C42" s="106">
        <v>29364.500000000004</v>
      </c>
      <c r="D42" s="106">
        <v>25855.500000000004</v>
      </c>
      <c r="E42" s="106">
        <v>29859.500000000007</v>
      </c>
      <c r="F42" s="106">
        <v>36294.499999999985</v>
      </c>
      <c r="G42" s="106">
        <v>46277.000000000007</v>
      </c>
      <c r="H42" s="106"/>
      <c r="I42" s="107"/>
      <c r="R42" s="1" t="s">
        <v>5</v>
      </c>
      <c r="S42" s="1" t="s">
        <v>6</v>
      </c>
      <c r="T42" s="1" t="s">
        <v>7</v>
      </c>
      <c r="U42" s="1" t="s">
        <v>8</v>
      </c>
      <c r="V42" s="1" t="s">
        <v>9</v>
      </c>
      <c r="W42" s="1" t="s">
        <v>10</v>
      </c>
      <c r="X42" s="1" t="s">
        <v>11</v>
      </c>
      <c r="Y42" s="1" t="s">
        <v>12</v>
      </c>
      <c r="Z42" s="1" t="s">
        <v>13</v>
      </c>
      <c r="AA42" s="1" t="s">
        <v>14</v>
      </c>
      <c r="AB42" s="1" t="s">
        <v>15</v>
      </c>
      <c r="AC42" s="1" t="s">
        <v>16</v>
      </c>
      <c r="AD42" s="1" t="s">
        <v>39</v>
      </c>
      <c r="AE42" s="1" t="s">
        <v>40</v>
      </c>
      <c r="AH42"/>
      <c r="AI42"/>
    </row>
    <row r="43" spans="1:36">
      <c r="A43" s="104" t="s">
        <v>26</v>
      </c>
      <c r="B43" s="106">
        <v>9319.2000000000007</v>
      </c>
      <c r="C43" s="106">
        <v>9500.9</v>
      </c>
      <c r="D43" s="106">
        <v>9423.6</v>
      </c>
      <c r="E43" s="106">
        <v>9095</v>
      </c>
      <c r="F43" s="106">
        <v>8824.9999999999982</v>
      </c>
      <c r="G43" s="106">
        <v>9000.0000000000036</v>
      </c>
      <c r="H43" s="106"/>
      <c r="I43" s="107"/>
      <c r="Q43" s="7" t="s">
        <v>5</v>
      </c>
      <c r="R43" s="70">
        <v>450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120</v>
      </c>
      <c r="AA43" s="70">
        <v>0</v>
      </c>
      <c r="AB43" s="70">
        <v>0</v>
      </c>
      <c r="AC43" s="95">
        <v>0</v>
      </c>
      <c r="AD43" s="71">
        <f>SUM(R43:AC43)</f>
        <v>570</v>
      </c>
      <c r="AE43" s="22">
        <v>1000</v>
      </c>
      <c r="AH43"/>
      <c r="AI43"/>
    </row>
    <row r="44" spans="1:36">
      <c r="A44" s="104" t="s">
        <v>27</v>
      </c>
      <c r="B44" s="106">
        <v>1500</v>
      </c>
      <c r="C44" s="106">
        <v>1500</v>
      </c>
      <c r="D44" s="106">
        <v>1500</v>
      </c>
      <c r="E44" s="106">
        <v>1500.0000000000002</v>
      </c>
      <c r="F44" s="106">
        <v>1499.9999999999995</v>
      </c>
      <c r="G44" s="106">
        <v>1500.0000000000005</v>
      </c>
      <c r="H44" s="106"/>
      <c r="I44" s="107"/>
      <c r="Q44" s="7" t="s">
        <v>10</v>
      </c>
      <c r="R44" s="72">
        <v>0</v>
      </c>
      <c r="S44" s="72">
        <v>0</v>
      </c>
      <c r="T44" s="72">
        <v>80</v>
      </c>
      <c r="U44" s="72">
        <v>0</v>
      </c>
      <c r="V44" s="72">
        <v>110</v>
      </c>
      <c r="W44" s="72">
        <v>140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3">
        <v>0</v>
      </c>
      <c r="AD44" s="74">
        <f t="shared" ref="AD44:AD47" si="7">SUM(R44:AC44)</f>
        <v>330</v>
      </c>
      <c r="AE44" s="75">
        <v>500</v>
      </c>
      <c r="AH44"/>
      <c r="AI44"/>
    </row>
    <row r="45" spans="1:36">
      <c r="A45" s="104" t="s">
        <v>28</v>
      </c>
      <c r="B45" s="106">
        <v>2373.8000000000002</v>
      </c>
      <c r="C45" s="106">
        <v>2357.5</v>
      </c>
      <c r="D45" s="106">
        <v>2292.8000000000002</v>
      </c>
      <c r="E45" s="106">
        <v>2316.0000000000005</v>
      </c>
      <c r="F45" s="106">
        <v>2144.9999999999991</v>
      </c>
      <c r="G45" s="106">
        <v>2620.0000000000009</v>
      </c>
      <c r="H45" s="106"/>
      <c r="I45" s="107"/>
      <c r="Q45" s="7" t="s">
        <v>14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140</v>
      </c>
      <c r="Y45" s="72">
        <v>70</v>
      </c>
      <c r="Z45" s="72">
        <v>0</v>
      </c>
      <c r="AA45" s="72">
        <v>310</v>
      </c>
      <c r="AB45" s="72">
        <v>0</v>
      </c>
      <c r="AC45" s="73">
        <v>0</v>
      </c>
      <c r="AD45" s="74">
        <f t="shared" si="7"/>
        <v>520</v>
      </c>
      <c r="AE45" s="75">
        <v>1000</v>
      </c>
      <c r="AH45"/>
      <c r="AI45"/>
    </row>
    <row r="46" spans="1:36">
      <c r="A46" s="88" t="s">
        <v>53</v>
      </c>
      <c r="B46" s="104">
        <v>5</v>
      </c>
      <c r="C46" s="104">
        <v>5</v>
      </c>
      <c r="D46" s="96">
        <v>5</v>
      </c>
      <c r="E46" s="104">
        <v>4</v>
      </c>
      <c r="F46" s="104">
        <v>3</v>
      </c>
      <c r="G46" s="104">
        <v>2</v>
      </c>
      <c r="H46" s="108"/>
      <c r="Q46" s="7" t="s">
        <v>15</v>
      </c>
      <c r="R46" s="72">
        <v>0</v>
      </c>
      <c r="S46" s="72">
        <v>0</v>
      </c>
      <c r="T46" s="72">
        <v>0</v>
      </c>
      <c r="U46" s="72">
        <v>130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200</v>
      </c>
      <c r="AC46" s="73">
        <v>0</v>
      </c>
      <c r="AD46" s="74">
        <f t="shared" si="7"/>
        <v>330</v>
      </c>
      <c r="AE46" s="75">
        <v>500</v>
      </c>
      <c r="AH46"/>
      <c r="AI46"/>
    </row>
    <row r="47" spans="1:36" ht="17" thickBot="1">
      <c r="A47" s="88" t="s">
        <v>54</v>
      </c>
      <c r="B47" s="109">
        <v>37.064999999999998</v>
      </c>
      <c r="C47" s="109">
        <v>26.695</v>
      </c>
      <c r="D47" s="99">
        <v>23.504999999999999</v>
      </c>
      <c r="E47" s="109">
        <v>27.145000000000003</v>
      </c>
      <c r="F47" s="109">
        <v>32.994999999999983</v>
      </c>
      <c r="G47" s="104">
        <v>42.07</v>
      </c>
      <c r="H47" s="110"/>
      <c r="Q47" s="7" t="s">
        <v>16</v>
      </c>
      <c r="R47" s="77">
        <v>0</v>
      </c>
      <c r="S47" s="77">
        <v>60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8">
        <v>190</v>
      </c>
      <c r="AD47" s="79">
        <f t="shared" si="7"/>
        <v>250</v>
      </c>
      <c r="AE47" s="28">
        <v>1000</v>
      </c>
      <c r="AH47"/>
      <c r="AI47"/>
    </row>
    <row r="48" spans="1:36" ht="17" thickBot="1">
      <c r="A48" s="88" t="s">
        <v>56</v>
      </c>
      <c r="B48" s="111">
        <v>0.72750000000000004</v>
      </c>
      <c r="C48" s="111">
        <v>0.80500000000000005</v>
      </c>
      <c r="D48" s="112">
        <v>0.86499999999999999</v>
      </c>
      <c r="E48" s="111">
        <v>0.8650000000000001</v>
      </c>
      <c r="F48" s="111">
        <v>0.86499999999999977</v>
      </c>
      <c r="G48" s="104">
        <v>0.65</v>
      </c>
      <c r="H48" s="110"/>
      <c r="Q48" s="80" t="s">
        <v>42</v>
      </c>
      <c r="R48" s="81">
        <f>SUM(R43:R47)</f>
        <v>450</v>
      </c>
      <c r="S48" s="81">
        <f t="shared" ref="S48:AC48" si="8">SUM(S43:S47)</f>
        <v>60</v>
      </c>
      <c r="T48" s="81">
        <f t="shared" si="8"/>
        <v>80</v>
      </c>
      <c r="U48" s="81">
        <f t="shared" si="8"/>
        <v>130</v>
      </c>
      <c r="V48" s="81">
        <f t="shared" si="8"/>
        <v>110</v>
      </c>
      <c r="W48" s="81">
        <f t="shared" si="8"/>
        <v>140</v>
      </c>
      <c r="X48" s="81">
        <f t="shared" si="8"/>
        <v>140</v>
      </c>
      <c r="Y48" s="81">
        <f t="shared" si="8"/>
        <v>70</v>
      </c>
      <c r="Z48" s="81">
        <f t="shared" si="8"/>
        <v>120</v>
      </c>
      <c r="AA48" s="81">
        <f t="shared" si="8"/>
        <v>310</v>
      </c>
      <c r="AB48" s="81">
        <f t="shared" si="8"/>
        <v>200</v>
      </c>
      <c r="AC48" s="82">
        <f t="shared" si="8"/>
        <v>190</v>
      </c>
      <c r="AD48" s="1"/>
      <c r="AH48"/>
      <c r="AI48"/>
    </row>
    <row r="49" spans="1:40" ht="17" thickBot="1">
      <c r="A49" s="113" t="s">
        <v>66</v>
      </c>
      <c r="B49" s="104">
        <v>2000</v>
      </c>
      <c r="C49" s="104">
        <v>2000</v>
      </c>
      <c r="D49" s="104">
        <v>2000</v>
      </c>
      <c r="E49" s="104">
        <v>2000</v>
      </c>
      <c r="F49" s="104">
        <v>2000</v>
      </c>
      <c r="G49" s="104">
        <v>2000</v>
      </c>
      <c r="H49" s="104"/>
      <c r="Q49" s="83" t="s">
        <v>43</v>
      </c>
      <c r="R49" s="84">
        <v>450</v>
      </c>
      <c r="S49" s="85">
        <v>60</v>
      </c>
      <c r="T49" s="85">
        <v>80</v>
      </c>
      <c r="U49" s="85">
        <v>130</v>
      </c>
      <c r="V49" s="85">
        <v>110</v>
      </c>
      <c r="W49" s="85">
        <v>140</v>
      </c>
      <c r="X49" s="85">
        <v>140</v>
      </c>
      <c r="Y49" s="85">
        <v>70</v>
      </c>
      <c r="Z49" s="85">
        <v>120</v>
      </c>
      <c r="AA49" s="85">
        <v>310</v>
      </c>
      <c r="AB49" s="85">
        <v>200</v>
      </c>
      <c r="AC49" s="86">
        <v>190</v>
      </c>
      <c r="AD49" s="1"/>
      <c r="AH49"/>
      <c r="AI49"/>
    </row>
    <row r="50" spans="1:40">
      <c r="A50" s="113" t="s">
        <v>67</v>
      </c>
      <c r="B50" s="114">
        <f>B40/B49</f>
        <v>46.982250000000001</v>
      </c>
      <c r="C50" s="114">
        <f t="shared" ref="C50:G50" si="9">C40/C49</f>
        <v>41.361449999999998</v>
      </c>
      <c r="D50" s="114">
        <f t="shared" si="9"/>
        <v>39.535950000000007</v>
      </c>
      <c r="E50" s="114">
        <f t="shared" si="9"/>
        <v>36.885249999999999</v>
      </c>
      <c r="F50" s="114">
        <f t="shared" si="9"/>
        <v>34.382249999999992</v>
      </c>
      <c r="G50" s="114">
        <f t="shared" si="9"/>
        <v>38.69850000000001</v>
      </c>
      <c r="H50" s="114"/>
      <c r="R50" s="15">
        <f>R49-R48</f>
        <v>0</v>
      </c>
      <c r="S50" s="15">
        <f t="shared" ref="S50:AC50" si="10">S49-S48</f>
        <v>0</v>
      </c>
      <c r="T50" s="15">
        <f t="shared" si="10"/>
        <v>0</v>
      </c>
      <c r="U50" s="15">
        <f t="shared" si="10"/>
        <v>0</v>
      </c>
      <c r="V50" s="15">
        <f t="shared" si="10"/>
        <v>0</v>
      </c>
      <c r="W50" s="15">
        <f t="shared" si="10"/>
        <v>0</v>
      </c>
      <c r="X50" s="15">
        <f t="shared" si="10"/>
        <v>0</v>
      </c>
      <c r="Y50" s="15">
        <f t="shared" si="10"/>
        <v>0</v>
      </c>
      <c r="Z50" s="15">
        <f t="shared" si="10"/>
        <v>0</v>
      </c>
      <c r="AA50" s="15">
        <f t="shared" si="10"/>
        <v>0</v>
      </c>
      <c r="AB50" s="15">
        <f t="shared" si="10"/>
        <v>0</v>
      </c>
      <c r="AC50" s="15">
        <f t="shared" si="10"/>
        <v>0</v>
      </c>
      <c r="AD50" s="1"/>
      <c r="AH50"/>
      <c r="AI50"/>
    </row>
    <row r="51" spans="1:40">
      <c r="AC51" s="1"/>
      <c r="AD51" s="1"/>
      <c r="AH51"/>
      <c r="AI51"/>
    </row>
    <row r="53" spans="1:40">
      <c r="AL53" s="1" t="s">
        <v>65</v>
      </c>
    </row>
    <row r="54" spans="1:40">
      <c r="A54" s="104"/>
      <c r="B54" s="104" t="s">
        <v>60</v>
      </c>
      <c r="C54" s="35" t="s">
        <v>68</v>
      </c>
      <c r="D54" t="s">
        <v>69</v>
      </c>
      <c r="E54" s="11" t="s">
        <v>70</v>
      </c>
      <c r="F54" s="11" t="s">
        <v>71</v>
      </c>
      <c r="G54" s="11" t="s">
        <v>72</v>
      </c>
      <c r="H54" s="11" t="s">
        <v>73</v>
      </c>
    </row>
    <row r="55" spans="1:40">
      <c r="A55" s="104" t="s">
        <v>19</v>
      </c>
      <c r="B55" s="106">
        <v>79071.900000000009</v>
      </c>
      <c r="C55" s="106">
        <v>68514.499999999985</v>
      </c>
      <c r="D55" s="106">
        <v>68264.499999999985</v>
      </c>
      <c r="E55" s="106">
        <v>100693.75000000003</v>
      </c>
      <c r="F55" s="106">
        <v>101343.75000000001</v>
      </c>
      <c r="G55" s="106">
        <v>82093.5</v>
      </c>
      <c r="H55" s="106">
        <v>78821.900000000023</v>
      </c>
    </row>
    <row r="56" spans="1:40">
      <c r="A56" s="104" t="s">
        <v>22</v>
      </c>
      <c r="B56" s="106">
        <v>40000</v>
      </c>
      <c r="C56" s="106">
        <v>20000</v>
      </c>
      <c r="D56" s="106">
        <v>20000</v>
      </c>
      <c r="E56" s="106">
        <v>33000</v>
      </c>
      <c r="F56" s="106">
        <v>33000</v>
      </c>
      <c r="G56" s="106">
        <v>27000</v>
      </c>
      <c r="H56" s="106">
        <v>40000</v>
      </c>
    </row>
    <row r="57" spans="1:40">
      <c r="A57" s="104" t="s">
        <v>24</v>
      </c>
      <c r="B57" s="106">
        <v>25855.500000000004</v>
      </c>
      <c r="C57" s="106">
        <v>36294.499999999993</v>
      </c>
      <c r="D57" s="106">
        <v>36294.499999999993</v>
      </c>
      <c r="E57" s="106">
        <v>47973.750000000022</v>
      </c>
      <c r="F57" s="106">
        <v>47973.750000000015</v>
      </c>
      <c r="G57" s="106">
        <v>41629.5</v>
      </c>
      <c r="H57" s="106">
        <v>25855.500000000015</v>
      </c>
      <c r="Y57" s="1" t="s">
        <v>65</v>
      </c>
    </row>
    <row r="58" spans="1:40">
      <c r="A58" s="104" t="s">
        <v>26</v>
      </c>
      <c r="B58" s="106">
        <v>9423.6</v>
      </c>
      <c r="C58" s="106">
        <v>8262.4999999999982</v>
      </c>
      <c r="D58" s="106">
        <v>7699.9999999999945</v>
      </c>
      <c r="E58" s="106">
        <v>12020.000000000005</v>
      </c>
      <c r="F58" s="106">
        <v>14545.000000000002</v>
      </c>
      <c r="G58" s="106">
        <v>9418.3999999999978</v>
      </c>
      <c r="H58" s="106">
        <v>8861.1000000000022</v>
      </c>
      <c r="AN58" s="1" t="s">
        <v>74</v>
      </c>
    </row>
    <row r="59" spans="1:40">
      <c r="A59" s="104" t="s">
        <v>27</v>
      </c>
      <c r="B59" s="106">
        <v>1500</v>
      </c>
      <c r="C59" s="106">
        <v>1812.4999999999995</v>
      </c>
      <c r="D59" s="106">
        <v>2124.9999999999991</v>
      </c>
      <c r="E59" s="106">
        <v>4125</v>
      </c>
      <c r="F59" s="106">
        <v>2250.0000000000005</v>
      </c>
      <c r="G59" s="106">
        <v>1499.9999999999995</v>
      </c>
      <c r="H59" s="106">
        <v>1812.5000000000005</v>
      </c>
      <c r="AH59" s="115">
        <v>0.15208333333333332</v>
      </c>
      <c r="AI59" s="115">
        <v>0.30624999999999997</v>
      </c>
    </row>
    <row r="60" spans="1:40">
      <c r="A60" s="104" t="s">
        <v>28</v>
      </c>
      <c r="B60" s="106">
        <v>2292.8000000000002</v>
      </c>
      <c r="C60" s="106">
        <v>2145</v>
      </c>
      <c r="D60" s="106">
        <v>2145</v>
      </c>
      <c r="E60" s="106">
        <v>3575</v>
      </c>
      <c r="F60" s="106">
        <v>3575</v>
      </c>
      <c r="G60" s="106">
        <v>2545.6000000000004</v>
      </c>
      <c r="H60" s="106">
        <v>2292.8000000000006</v>
      </c>
      <c r="AH60" s="115">
        <v>0.6777777777777777</v>
      </c>
      <c r="AI60" s="115">
        <v>0.64097222222222217</v>
      </c>
    </row>
    <row r="61" spans="1:40">
      <c r="A61" s="88" t="s">
        <v>53</v>
      </c>
      <c r="B61" s="96">
        <v>5</v>
      </c>
      <c r="C61" s="104">
        <v>3</v>
      </c>
      <c r="D61" s="104">
        <v>3</v>
      </c>
      <c r="E61" s="104">
        <v>4</v>
      </c>
      <c r="F61" s="104">
        <v>4</v>
      </c>
      <c r="G61" s="104">
        <v>3</v>
      </c>
      <c r="H61" s="104">
        <v>5</v>
      </c>
      <c r="AH61" s="115">
        <v>0.61527777777777781</v>
      </c>
      <c r="AI61" s="115">
        <v>0.5756944444444444</v>
      </c>
    </row>
    <row r="62" spans="1:40">
      <c r="A62" s="88" t="s">
        <v>54</v>
      </c>
      <c r="B62" s="99">
        <v>23.504999999999999</v>
      </c>
      <c r="C62" s="109">
        <v>33</v>
      </c>
      <c r="D62" s="109">
        <v>33</v>
      </c>
      <c r="E62" s="109">
        <v>29.07500000000001</v>
      </c>
      <c r="F62" s="109">
        <v>29.08</v>
      </c>
      <c r="G62" s="109">
        <v>37.844999999999999</v>
      </c>
      <c r="H62" s="104">
        <v>23.50500000000001</v>
      </c>
      <c r="AH62" s="115">
        <v>0.33333333333333331</v>
      </c>
      <c r="AI62" s="115">
        <v>0.36458333333333331</v>
      </c>
    </row>
    <row r="63" spans="1:40">
      <c r="A63" s="88" t="s">
        <v>56</v>
      </c>
      <c r="B63" s="112">
        <v>0.86499999999999999</v>
      </c>
      <c r="C63" s="111">
        <v>0.86500000000000044</v>
      </c>
      <c r="D63" s="111">
        <v>0.86499999999999999</v>
      </c>
      <c r="E63" s="111">
        <v>0.80500000000000016</v>
      </c>
      <c r="F63" s="111">
        <v>0.81</v>
      </c>
      <c r="G63" s="111">
        <v>0.64500000000000046</v>
      </c>
      <c r="H63" s="104">
        <v>0.86500000000000032</v>
      </c>
      <c r="AH63" s="115">
        <v>0.47916666666666669</v>
      </c>
    </row>
    <row r="64" spans="1:40">
      <c r="A64" s="113" t="s">
        <v>66</v>
      </c>
      <c r="B64" s="104">
        <v>2000</v>
      </c>
      <c r="C64" s="104">
        <v>2000</v>
      </c>
      <c r="D64" s="104">
        <v>2000</v>
      </c>
      <c r="E64" s="104">
        <v>3000</v>
      </c>
      <c r="F64" s="104">
        <v>3000</v>
      </c>
      <c r="G64" s="104">
        <v>2000</v>
      </c>
      <c r="H64" s="104">
        <v>2000</v>
      </c>
      <c r="AH64" s="115">
        <v>0.18194444444444444</v>
      </c>
    </row>
    <row r="65" spans="1:8">
      <c r="A65" s="113" t="s">
        <v>67</v>
      </c>
      <c r="B65" s="114">
        <f t="shared" ref="B65:H65" si="11">B55/B64</f>
        <v>39.535950000000007</v>
      </c>
      <c r="C65" s="114">
        <f t="shared" si="11"/>
        <v>34.257249999999992</v>
      </c>
      <c r="D65" s="114">
        <f t="shared" si="11"/>
        <v>34.132249999999992</v>
      </c>
      <c r="E65" s="114">
        <f t="shared" si="11"/>
        <v>33.564583333333346</v>
      </c>
      <c r="F65" s="114">
        <f t="shared" si="11"/>
        <v>33.781250000000007</v>
      </c>
      <c r="G65" s="114">
        <f t="shared" si="11"/>
        <v>41.046750000000003</v>
      </c>
      <c r="H65" s="114">
        <f t="shared" si="11"/>
        <v>39.410950000000014</v>
      </c>
    </row>
  </sheetData>
  <mergeCells count="1">
    <mergeCell ref="G10:H10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NERD4_MILP WORKING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Sergio Alex Caballero</cp:lastModifiedBy>
  <dcterms:created xsi:type="dcterms:W3CDTF">2015-10-02T13:31:45Z</dcterms:created>
  <dcterms:modified xsi:type="dcterms:W3CDTF">2019-05-07T21:26:10Z</dcterms:modified>
</cp:coreProperties>
</file>