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usindia01-my.sharepoint.com/personal/prateek_gautam_ddn_upes_ac_in/Documents/Desktop/G upessocs/Lectures/DE/Compiled Attendence/"/>
    </mc:Choice>
  </mc:AlternateContent>
  <xr:revisionPtr revIDLastSave="16" documentId="11_49F9F5875B205B869FB3A6905A5ED87656CDDD1D" xr6:coauthVersionLast="47" xr6:coauthVersionMax="47" xr10:uidLastSave="{230A2AFC-DB57-4556-B8FF-7D6340B07A1D}"/>
  <bookViews>
    <workbookView xWindow="-120" yWindow="-120" windowWidth="20730" windowHeight="11040" activeTab="1" xr2:uid="{00000000-000D-0000-FFFF-FFFF00000000}"/>
  </bookViews>
  <sheets>
    <sheet name="COMPOSITE" sheetId="2" r:id="rId1"/>
    <sheet name="Sheet1" sheetId="1" r:id="rId2"/>
  </sheets>
  <externalReferences>
    <externalReference r:id="rId3"/>
  </externalReferences>
  <definedNames>
    <definedName name="_xlnm._FilterDatabase" localSheetId="0" hidden="1">COMPOSITE!$A$1:$B$121</definedName>
    <definedName name="_xlnm.Print_Titles" localSheetId="0">COMPOSITE!$1:$1</definedName>
    <definedName name="ssss">COMPOSITE!#REF!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K125" i="2"/>
  <c r="F121" i="2"/>
  <c r="E121" i="2"/>
  <c r="D121" i="2"/>
  <c r="J121" i="2" s="1"/>
  <c r="F120" i="2"/>
  <c r="E120" i="2"/>
  <c r="D120" i="2"/>
  <c r="J120" i="2" s="1"/>
  <c r="F119" i="2"/>
  <c r="E119" i="2"/>
  <c r="H119" i="2" s="1"/>
  <c r="D119" i="2"/>
  <c r="J119" i="2" s="1"/>
  <c r="J118" i="2"/>
  <c r="H118" i="2"/>
  <c r="I118" i="2" s="1"/>
  <c r="F118" i="2"/>
  <c r="E118" i="2"/>
  <c r="D118" i="2"/>
  <c r="G118" i="2" s="1"/>
  <c r="J117" i="2"/>
  <c r="G117" i="2"/>
  <c r="F117" i="2"/>
  <c r="E117" i="2"/>
  <c r="H117" i="2" s="1"/>
  <c r="D117" i="2"/>
  <c r="H116" i="2"/>
  <c r="F116" i="2"/>
  <c r="E116" i="2"/>
  <c r="D116" i="2"/>
  <c r="G116" i="2" s="1"/>
  <c r="I116" i="2" s="1"/>
  <c r="H115" i="2"/>
  <c r="G115" i="2"/>
  <c r="F115" i="2"/>
  <c r="E115" i="2"/>
  <c r="I115" i="2" s="1"/>
  <c r="D115" i="2"/>
  <c r="J115" i="2" s="1"/>
  <c r="F114" i="2"/>
  <c r="E114" i="2"/>
  <c r="D114" i="2"/>
  <c r="J114" i="2" s="1"/>
  <c r="F113" i="2"/>
  <c r="E113" i="2"/>
  <c r="D113" i="2"/>
  <c r="F112" i="2"/>
  <c r="E112" i="2"/>
  <c r="D112" i="2"/>
  <c r="J112" i="2" s="1"/>
  <c r="F111" i="2"/>
  <c r="E111" i="2"/>
  <c r="H111" i="2" s="1"/>
  <c r="D111" i="2"/>
  <c r="F110" i="2"/>
  <c r="E110" i="2"/>
  <c r="H110" i="2" s="1"/>
  <c r="I110" i="2" s="1"/>
  <c r="D110" i="2"/>
  <c r="J110" i="2" s="1"/>
  <c r="J109" i="2"/>
  <c r="I109" i="2"/>
  <c r="H109" i="2"/>
  <c r="F109" i="2"/>
  <c r="E109" i="2"/>
  <c r="D109" i="2"/>
  <c r="G109" i="2" s="1"/>
  <c r="I108" i="2"/>
  <c r="H108" i="2"/>
  <c r="G108" i="2"/>
  <c r="F108" i="2"/>
  <c r="E108" i="2"/>
  <c r="D108" i="2"/>
  <c r="G107" i="2"/>
  <c r="F107" i="2"/>
  <c r="E107" i="2"/>
  <c r="I107" i="2" s="1"/>
  <c r="D107" i="2"/>
  <c r="G106" i="2"/>
  <c r="F106" i="2"/>
  <c r="E106" i="2"/>
  <c r="D106" i="2"/>
  <c r="J106" i="2" s="1"/>
  <c r="F105" i="2"/>
  <c r="E105" i="2"/>
  <c r="D105" i="2"/>
  <c r="J105" i="2" s="1"/>
  <c r="F104" i="2"/>
  <c r="E104" i="2"/>
  <c r="D104" i="2"/>
  <c r="F103" i="2"/>
  <c r="E103" i="2"/>
  <c r="H103" i="2" s="1"/>
  <c r="D103" i="2"/>
  <c r="J103" i="2" s="1"/>
  <c r="J102" i="2"/>
  <c r="H102" i="2"/>
  <c r="I102" i="2" s="1"/>
  <c r="G102" i="2"/>
  <c r="F102" i="2"/>
  <c r="E102" i="2"/>
  <c r="D102" i="2"/>
  <c r="J101" i="2"/>
  <c r="I101" i="2"/>
  <c r="H101" i="2"/>
  <c r="G101" i="2"/>
  <c r="F101" i="2"/>
  <c r="E101" i="2"/>
  <c r="D101" i="2"/>
  <c r="I100" i="2"/>
  <c r="H100" i="2"/>
  <c r="G100" i="2"/>
  <c r="F100" i="2"/>
  <c r="E100" i="2"/>
  <c r="D100" i="2"/>
  <c r="F99" i="2"/>
  <c r="E99" i="2"/>
  <c r="I99" i="2" s="1"/>
  <c r="D99" i="2"/>
  <c r="J99" i="2" s="1"/>
  <c r="G98" i="2"/>
  <c r="F98" i="2"/>
  <c r="E98" i="2"/>
  <c r="D98" i="2"/>
  <c r="F97" i="2"/>
  <c r="E97" i="2"/>
  <c r="D97" i="2"/>
  <c r="J97" i="2" s="1"/>
  <c r="F96" i="2"/>
  <c r="E96" i="2"/>
  <c r="D96" i="2"/>
  <c r="H95" i="2"/>
  <c r="F95" i="2"/>
  <c r="E95" i="2"/>
  <c r="D95" i="2"/>
  <c r="J95" i="2" s="1"/>
  <c r="J94" i="2"/>
  <c r="H94" i="2"/>
  <c r="I94" i="2" s="1"/>
  <c r="G94" i="2"/>
  <c r="F94" i="2"/>
  <c r="E94" i="2"/>
  <c r="D94" i="2"/>
  <c r="I93" i="2"/>
  <c r="H93" i="2"/>
  <c r="G93" i="2"/>
  <c r="F93" i="2"/>
  <c r="E93" i="2"/>
  <c r="D93" i="2"/>
  <c r="J93" i="2" s="1"/>
  <c r="I92" i="2"/>
  <c r="F92" i="2"/>
  <c r="E92" i="2"/>
  <c r="H92" i="2" s="1"/>
  <c r="D92" i="2"/>
  <c r="J92" i="2" s="1"/>
  <c r="H91" i="2"/>
  <c r="G91" i="2"/>
  <c r="F91" i="2"/>
  <c r="E91" i="2"/>
  <c r="I91" i="2" s="1"/>
  <c r="D91" i="2"/>
  <c r="J91" i="2" s="1"/>
  <c r="G90" i="2"/>
  <c r="F90" i="2"/>
  <c r="E90" i="2"/>
  <c r="D90" i="2"/>
  <c r="F89" i="2"/>
  <c r="E89" i="2"/>
  <c r="D89" i="2"/>
  <c r="F88" i="2"/>
  <c r="E88" i="2"/>
  <c r="D88" i="2"/>
  <c r="J88" i="2" s="1"/>
  <c r="H87" i="2"/>
  <c r="F87" i="2"/>
  <c r="E87" i="2"/>
  <c r="D87" i="2"/>
  <c r="G86" i="2"/>
  <c r="I86" i="2" s="1"/>
  <c r="F86" i="2"/>
  <c r="E86" i="2"/>
  <c r="H86" i="2" s="1"/>
  <c r="D86" i="2"/>
  <c r="J86" i="2" s="1"/>
  <c r="F85" i="2"/>
  <c r="I85" i="2" s="1"/>
  <c r="E85" i="2"/>
  <c r="H85" i="2" s="1"/>
  <c r="D85" i="2"/>
  <c r="J85" i="2" s="1"/>
  <c r="G84" i="2"/>
  <c r="F84" i="2"/>
  <c r="E84" i="2"/>
  <c r="H84" i="2" s="1"/>
  <c r="D84" i="2"/>
  <c r="F83" i="2"/>
  <c r="E83" i="2"/>
  <c r="I83" i="2" s="1"/>
  <c r="D83" i="2"/>
  <c r="G83" i="2" s="1"/>
  <c r="G82" i="2"/>
  <c r="F82" i="2"/>
  <c r="E82" i="2"/>
  <c r="D82" i="2"/>
  <c r="F81" i="2"/>
  <c r="E81" i="2"/>
  <c r="D81" i="2"/>
  <c r="G81" i="2" s="1"/>
  <c r="F80" i="2"/>
  <c r="E80" i="2"/>
  <c r="H80" i="2" s="1"/>
  <c r="D80" i="2"/>
  <c r="H79" i="2"/>
  <c r="F79" i="2"/>
  <c r="E79" i="2"/>
  <c r="D79" i="2"/>
  <c r="J79" i="2" s="1"/>
  <c r="J78" i="2"/>
  <c r="H78" i="2"/>
  <c r="G78" i="2"/>
  <c r="I78" i="2" s="1"/>
  <c r="F78" i="2"/>
  <c r="E78" i="2"/>
  <c r="D78" i="2"/>
  <c r="H77" i="2"/>
  <c r="G77" i="2"/>
  <c r="F77" i="2"/>
  <c r="I77" i="2" s="1"/>
  <c r="E77" i="2"/>
  <c r="D77" i="2"/>
  <c r="J77" i="2" s="1"/>
  <c r="F76" i="2"/>
  <c r="E76" i="2"/>
  <c r="H76" i="2" s="1"/>
  <c r="D76" i="2"/>
  <c r="J76" i="2" s="1"/>
  <c r="H75" i="2"/>
  <c r="F75" i="2"/>
  <c r="E75" i="2"/>
  <c r="D75" i="2"/>
  <c r="G75" i="2" s="1"/>
  <c r="F74" i="2"/>
  <c r="E74" i="2"/>
  <c r="D74" i="2"/>
  <c r="J74" i="2" s="1"/>
  <c r="J73" i="2"/>
  <c r="F73" i="2"/>
  <c r="E73" i="2"/>
  <c r="D73" i="2"/>
  <c r="G73" i="2" s="1"/>
  <c r="F72" i="2"/>
  <c r="E72" i="2"/>
  <c r="H72" i="2" s="1"/>
  <c r="D72" i="2"/>
  <c r="J72" i="2" s="1"/>
  <c r="F71" i="2"/>
  <c r="E71" i="2"/>
  <c r="H71" i="2" s="1"/>
  <c r="D71" i="2"/>
  <c r="F70" i="2"/>
  <c r="E70" i="2"/>
  <c r="H70" i="2" s="1"/>
  <c r="D70" i="2"/>
  <c r="J70" i="2" s="1"/>
  <c r="J69" i="2"/>
  <c r="H69" i="2"/>
  <c r="G69" i="2"/>
  <c r="F69" i="2"/>
  <c r="I69" i="2" s="1"/>
  <c r="E69" i="2"/>
  <c r="D69" i="2"/>
  <c r="G68" i="2"/>
  <c r="F68" i="2"/>
  <c r="E68" i="2"/>
  <c r="H68" i="2" s="1"/>
  <c r="D68" i="2"/>
  <c r="H67" i="2"/>
  <c r="F67" i="2"/>
  <c r="E67" i="2"/>
  <c r="I67" i="2" s="1"/>
  <c r="D67" i="2"/>
  <c r="G67" i="2" s="1"/>
  <c r="G66" i="2"/>
  <c r="F66" i="2"/>
  <c r="E66" i="2"/>
  <c r="D66" i="2"/>
  <c r="J65" i="2"/>
  <c r="F65" i="2"/>
  <c r="E65" i="2"/>
  <c r="D65" i="2"/>
  <c r="G65" i="2" s="1"/>
  <c r="F64" i="2"/>
  <c r="E64" i="2"/>
  <c r="H64" i="2" s="1"/>
  <c r="D64" i="2"/>
  <c r="J64" i="2" s="1"/>
  <c r="H63" i="2"/>
  <c r="F63" i="2"/>
  <c r="E63" i="2"/>
  <c r="D63" i="2"/>
  <c r="H62" i="2"/>
  <c r="G62" i="2"/>
  <c r="I62" i="2" s="1"/>
  <c r="F62" i="2"/>
  <c r="E62" i="2"/>
  <c r="D62" i="2"/>
  <c r="J62" i="2" s="1"/>
  <c r="F61" i="2"/>
  <c r="I61" i="2" s="1"/>
  <c r="E61" i="2"/>
  <c r="H61" i="2" s="1"/>
  <c r="D61" i="2"/>
  <c r="J61" i="2" s="1"/>
  <c r="G60" i="2"/>
  <c r="F60" i="2"/>
  <c r="E60" i="2"/>
  <c r="H60" i="2" s="1"/>
  <c r="D60" i="2"/>
  <c r="F59" i="2"/>
  <c r="E59" i="2"/>
  <c r="I59" i="2" s="1"/>
  <c r="D59" i="2"/>
  <c r="G59" i="2" s="1"/>
  <c r="G58" i="2"/>
  <c r="F58" i="2"/>
  <c r="E58" i="2"/>
  <c r="D58" i="2"/>
  <c r="F57" i="2"/>
  <c r="E57" i="2"/>
  <c r="D57" i="2"/>
  <c r="G57" i="2" s="1"/>
  <c r="F56" i="2"/>
  <c r="E56" i="2"/>
  <c r="H56" i="2" s="1"/>
  <c r="D56" i="2"/>
  <c r="F55" i="2"/>
  <c r="E55" i="2"/>
  <c r="H55" i="2" s="1"/>
  <c r="D55" i="2"/>
  <c r="J55" i="2" s="1"/>
  <c r="J54" i="2"/>
  <c r="H54" i="2"/>
  <c r="G54" i="2"/>
  <c r="I54" i="2" s="1"/>
  <c r="F54" i="2"/>
  <c r="E54" i="2"/>
  <c r="D54" i="2"/>
  <c r="J53" i="2"/>
  <c r="H53" i="2"/>
  <c r="G53" i="2"/>
  <c r="F53" i="2"/>
  <c r="I53" i="2" s="1"/>
  <c r="E53" i="2"/>
  <c r="D53" i="2"/>
  <c r="F52" i="2"/>
  <c r="E52" i="2"/>
  <c r="H52" i="2" s="1"/>
  <c r="D52" i="2"/>
  <c r="J52" i="2" s="1"/>
  <c r="H51" i="2"/>
  <c r="F51" i="2"/>
  <c r="E51" i="2"/>
  <c r="D51" i="2"/>
  <c r="G51" i="2" s="1"/>
  <c r="F50" i="2"/>
  <c r="E50" i="2"/>
  <c r="D50" i="2"/>
  <c r="J50" i="2" s="1"/>
  <c r="J49" i="2"/>
  <c r="F49" i="2"/>
  <c r="E49" i="2"/>
  <c r="D49" i="2"/>
  <c r="G49" i="2" s="1"/>
  <c r="F48" i="2"/>
  <c r="E48" i="2"/>
  <c r="H48" i="2" s="1"/>
  <c r="D48" i="2"/>
  <c r="J48" i="2" s="1"/>
  <c r="H47" i="2"/>
  <c r="F47" i="2"/>
  <c r="E47" i="2"/>
  <c r="D47" i="2"/>
  <c r="F46" i="2"/>
  <c r="E46" i="2"/>
  <c r="H46" i="2" s="1"/>
  <c r="D46" i="2"/>
  <c r="J46" i="2" s="1"/>
  <c r="H45" i="2"/>
  <c r="F45" i="2"/>
  <c r="I45" i="2" s="1"/>
  <c r="E45" i="2"/>
  <c r="D45" i="2"/>
  <c r="J45" i="2" s="1"/>
  <c r="G44" i="2"/>
  <c r="F44" i="2"/>
  <c r="E44" i="2"/>
  <c r="H44" i="2" s="1"/>
  <c r="D44" i="2"/>
  <c r="J44" i="2" s="1"/>
  <c r="F43" i="2"/>
  <c r="E43" i="2"/>
  <c r="H43" i="2" s="1"/>
  <c r="D43" i="2"/>
  <c r="G43" i="2" s="1"/>
  <c r="G42" i="2"/>
  <c r="F42" i="2"/>
  <c r="E42" i="2"/>
  <c r="D42" i="2"/>
  <c r="J42" i="2" s="1"/>
  <c r="F41" i="2"/>
  <c r="E41" i="2"/>
  <c r="D41" i="2"/>
  <c r="G41" i="2" s="1"/>
  <c r="F40" i="2"/>
  <c r="E40" i="2"/>
  <c r="H40" i="2" s="1"/>
  <c r="D40" i="2"/>
  <c r="H39" i="2"/>
  <c r="F39" i="2"/>
  <c r="E39" i="2"/>
  <c r="D39" i="2"/>
  <c r="J39" i="2" s="1"/>
  <c r="J38" i="2"/>
  <c r="H38" i="2"/>
  <c r="G38" i="2"/>
  <c r="I38" i="2" s="1"/>
  <c r="F38" i="2"/>
  <c r="E38" i="2"/>
  <c r="D38" i="2"/>
  <c r="G37" i="2"/>
  <c r="F37" i="2"/>
  <c r="I37" i="2" s="1"/>
  <c r="E37" i="2"/>
  <c r="H37" i="2" s="1"/>
  <c r="D37" i="2"/>
  <c r="J37" i="2" s="1"/>
  <c r="G36" i="2"/>
  <c r="F36" i="2"/>
  <c r="E36" i="2"/>
  <c r="H36" i="2" s="1"/>
  <c r="D36" i="2"/>
  <c r="J36" i="2" s="1"/>
  <c r="F35" i="2"/>
  <c r="E35" i="2"/>
  <c r="H35" i="2" s="1"/>
  <c r="D35" i="2"/>
  <c r="G35" i="2" s="1"/>
  <c r="G34" i="2"/>
  <c r="F34" i="2"/>
  <c r="E34" i="2"/>
  <c r="D34" i="2"/>
  <c r="J34" i="2" s="1"/>
  <c r="F33" i="2"/>
  <c r="E33" i="2"/>
  <c r="J33" i="2" s="1"/>
  <c r="D33" i="2"/>
  <c r="G33" i="2" s="1"/>
  <c r="F32" i="2"/>
  <c r="E32" i="2"/>
  <c r="J32" i="2" s="1"/>
  <c r="D32" i="2"/>
  <c r="G32" i="2" s="1"/>
  <c r="F31" i="2"/>
  <c r="E31" i="2"/>
  <c r="H31" i="2" s="1"/>
  <c r="D31" i="2"/>
  <c r="J31" i="2" s="1"/>
  <c r="H30" i="2"/>
  <c r="F30" i="2"/>
  <c r="E30" i="2"/>
  <c r="D30" i="2"/>
  <c r="J30" i="2" s="1"/>
  <c r="J29" i="2"/>
  <c r="H29" i="2"/>
  <c r="G29" i="2"/>
  <c r="F29" i="2"/>
  <c r="I29" i="2" s="1"/>
  <c r="E29" i="2"/>
  <c r="D29" i="2"/>
  <c r="F28" i="2"/>
  <c r="E28" i="2"/>
  <c r="H28" i="2" s="1"/>
  <c r="D28" i="2"/>
  <c r="J28" i="2" s="1"/>
  <c r="H27" i="2"/>
  <c r="F27" i="2"/>
  <c r="E27" i="2"/>
  <c r="I27" i="2" s="1"/>
  <c r="D27" i="2"/>
  <c r="G27" i="2" s="1"/>
  <c r="F26" i="2"/>
  <c r="E26" i="2"/>
  <c r="D26" i="2"/>
  <c r="J26" i="2" s="1"/>
  <c r="J25" i="2"/>
  <c r="F25" i="2"/>
  <c r="E25" i="2"/>
  <c r="D25" i="2"/>
  <c r="G25" i="2" s="1"/>
  <c r="F24" i="2"/>
  <c r="E24" i="2"/>
  <c r="D24" i="2"/>
  <c r="G24" i="2" s="1"/>
  <c r="H23" i="2"/>
  <c r="F23" i="2"/>
  <c r="E23" i="2"/>
  <c r="D23" i="2"/>
  <c r="G22" i="2"/>
  <c r="I22" i="2" s="1"/>
  <c r="F22" i="2"/>
  <c r="E22" i="2"/>
  <c r="H22" i="2" s="1"/>
  <c r="D22" i="2"/>
  <c r="J22" i="2" s="1"/>
  <c r="F21" i="2"/>
  <c r="I21" i="2" s="1"/>
  <c r="E21" i="2"/>
  <c r="H21" i="2" s="1"/>
  <c r="D21" i="2"/>
  <c r="J21" i="2" s="1"/>
  <c r="H20" i="2"/>
  <c r="F20" i="2"/>
  <c r="E20" i="2"/>
  <c r="D20" i="2"/>
  <c r="P20" i="2" s="1"/>
  <c r="H19" i="2"/>
  <c r="F19" i="2"/>
  <c r="E19" i="2"/>
  <c r="D19" i="2"/>
  <c r="J19" i="2" s="1"/>
  <c r="K19" i="2" s="1"/>
  <c r="L18" i="2"/>
  <c r="F18" i="2"/>
  <c r="E18" i="2"/>
  <c r="D18" i="2"/>
  <c r="G18" i="2" s="1"/>
  <c r="G17" i="2"/>
  <c r="F17" i="2"/>
  <c r="E17" i="2"/>
  <c r="D17" i="2"/>
  <c r="L16" i="2"/>
  <c r="F16" i="2"/>
  <c r="E16" i="2"/>
  <c r="H16" i="2" s="1"/>
  <c r="D16" i="2"/>
  <c r="J16" i="2" s="1"/>
  <c r="K16" i="2" s="1"/>
  <c r="H15" i="2"/>
  <c r="F15" i="2"/>
  <c r="I15" i="2" s="1"/>
  <c r="E15" i="2"/>
  <c r="D15" i="2"/>
  <c r="P15" i="2" s="1"/>
  <c r="J14" i="2"/>
  <c r="K14" i="2" s="1"/>
  <c r="H14" i="2"/>
  <c r="G14" i="2"/>
  <c r="I14" i="2" s="1"/>
  <c r="F14" i="2"/>
  <c r="E14" i="2"/>
  <c r="D14" i="2"/>
  <c r="P14" i="2" s="1"/>
  <c r="F13" i="2"/>
  <c r="E13" i="2"/>
  <c r="H13" i="2" s="1"/>
  <c r="D13" i="2"/>
  <c r="F12" i="2"/>
  <c r="E12" i="2"/>
  <c r="J12" i="2" s="1"/>
  <c r="K12" i="2" s="1"/>
  <c r="D12" i="2"/>
  <c r="F11" i="2"/>
  <c r="E11" i="2"/>
  <c r="D11" i="2"/>
  <c r="P11" i="2" s="1"/>
  <c r="G10" i="2"/>
  <c r="F10" i="2"/>
  <c r="E10" i="2"/>
  <c r="D10" i="2"/>
  <c r="N9" i="2"/>
  <c r="O9" i="2" s="1"/>
  <c r="L9" i="2"/>
  <c r="F9" i="2"/>
  <c r="E9" i="2"/>
  <c r="H9" i="2" s="1"/>
  <c r="D9" i="2"/>
  <c r="J9" i="2" s="1"/>
  <c r="K9" i="2" s="1"/>
  <c r="P8" i="2"/>
  <c r="J8" i="2"/>
  <c r="K8" i="2" s="1"/>
  <c r="F8" i="2"/>
  <c r="E8" i="2"/>
  <c r="D8" i="2"/>
  <c r="G8" i="2" s="1"/>
  <c r="H7" i="2"/>
  <c r="G7" i="2"/>
  <c r="F7" i="2"/>
  <c r="I7" i="2" s="1"/>
  <c r="E7" i="2"/>
  <c r="J7" i="2" s="1"/>
  <c r="K7" i="2" s="1"/>
  <c r="D7" i="2"/>
  <c r="P7" i="2" s="1"/>
  <c r="F6" i="2"/>
  <c r="E6" i="2"/>
  <c r="D6" i="2"/>
  <c r="P6" i="2" s="1"/>
  <c r="P5" i="2"/>
  <c r="H5" i="2"/>
  <c r="F5" i="2"/>
  <c r="I5" i="2" s="1"/>
  <c r="E5" i="2"/>
  <c r="D5" i="2"/>
  <c r="J5" i="2" s="1"/>
  <c r="K5" i="2" s="1"/>
  <c r="J4" i="2"/>
  <c r="K4" i="2" s="1"/>
  <c r="F4" i="2"/>
  <c r="E4" i="2"/>
  <c r="D4" i="2"/>
  <c r="P4" i="2" s="1"/>
  <c r="N3" i="2"/>
  <c r="O3" i="2" s="1"/>
  <c r="H3" i="2"/>
  <c r="G3" i="2"/>
  <c r="F3" i="2"/>
  <c r="I3" i="2" s="1"/>
  <c r="E3" i="2"/>
  <c r="J3" i="2" s="1"/>
  <c r="K3" i="2" s="1"/>
  <c r="D3" i="2"/>
  <c r="P3" i="2" s="1"/>
  <c r="O2" i="2"/>
  <c r="F2" i="2"/>
  <c r="E2" i="2"/>
  <c r="H2" i="2" s="1"/>
  <c r="D2" i="2"/>
  <c r="J2" i="2" s="1"/>
  <c r="P18" i="2" l="1"/>
  <c r="P9" i="2"/>
  <c r="J11" i="2"/>
  <c r="K11" i="2" s="1"/>
  <c r="G16" i="2"/>
  <c r="G26" i="2"/>
  <c r="G28" i="2"/>
  <c r="G46" i="2"/>
  <c r="I46" i="2" s="1"/>
  <c r="J57" i="2"/>
  <c r="H59" i="2"/>
  <c r="G61" i="2"/>
  <c r="G92" i="2"/>
  <c r="H107" i="2"/>
  <c r="J24" i="2"/>
  <c r="J6" i="2"/>
  <c r="K6" i="2" s="1"/>
  <c r="G9" i="2"/>
  <c r="I9" i="2" s="1"/>
  <c r="P10" i="2"/>
  <c r="P12" i="2"/>
  <c r="J18" i="2"/>
  <c r="K18" i="2" s="1"/>
  <c r="G21" i="2"/>
  <c r="G50" i="2"/>
  <c r="G52" i="2"/>
  <c r="J58" i="2"/>
  <c r="J60" i="2"/>
  <c r="J63" i="2"/>
  <c r="G70" i="2"/>
  <c r="I70" i="2" s="1"/>
  <c r="J81" i="2"/>
  <c r="H83" i="2"/>
  <c r="G85" i="2"/>
  <c r="J89" i="2"/>
  <c r="G99" i="2"/>
  <c r="J108" i="2"/>
  <c r="G110" i="2"/>
  <c r="G114" i="2"/>
  <c r="G5" i="2"/>
  <c r="G15" i="2"/>
  <c r="P17" i="2"/>
  <c r="G20" i="2"/>
  <c r="I20" i="2" s="1"/>
  <c r="J23" i="2"/>
  <c r="G30" i="2"/>
  <c r="I30" i="2" s="1"/>
  <c r="J41" i="2"/>
  <c r="G45" i="2"/>
  <c r="J56" i="2"/>
  <c r="G74" i="2"/>
  <c r="G76" i="2"/>
  <c r="J82" i="2"/>
  <c r="J84" i="2"/>
  <c r="J87" i="2"/>
  <c r="J98" i="2"/>
  <c r="H99" i="2"/>
  <c r="J104" i="2"/>
  <c r="J47" i="2"/>
  <c r="J80" i="2"/>
  <c r="J100" i="2"/>
  <c r="J113" i="2"/>
  <c r="J13" i="2"/>
  <c r="K13" i="2" s="1"/>
  <c r="J15" i="2"/>
  <c r="K15" i="2" s="1"/>
  <c r="J20" i="2"/>
  <c r="K20" i="2" s="1"/>
  <c r="J40" i="2"/>
  <c r="J66" i="2"/>
  <c r="J68" i="2"/>
  <c r="J71" i="2"/>
  <c r="J90" i="2"/>
  <c r="J96" i="2"/>
  <c r="J107" i="2"/>
  <c r="J111" i="2"/>
  <c r="I89" i="2"/>
  <c r="I17" i="2"/>
  <c r="I51" i="2"/>
  <c r="I4" i="2"/>
  <c r="I75" i="2"/>
  <c r="K2" i="2"/>
  <c r="I33" i="2"/>
  <c r="I35" i="2"/>
  <c r="I26" i="2"/>
  <c r="I117" i="2"/>
  <c r="I81" i="2"/>
  <c r="I88" i="2"/>
  <c r="I43" i="2"/>
  <c r="P13" i="2"/>
  <c r="I36" i="2"/>
  <c r="I44" i="2"/>
  <c r="I68" i="2"/>
  <c r="I76" i="2"/>
  <c r="I84" i="2"/>
  <c r="P2" i="2"/>
  <c r="G4" i="2"/>
  <c r="G6" i="2"/>
  <c r="I6" i="2" s="1"/>
  <c r="H10" i="2"/>
  <c r="I10" i="2" s="1"/>
  <c r="G11" i="2"/>
  <c r="I11" i="2" s="1"/>
  <c r="H17" i="2"/>
  <c r="H26" i="2"/>
  <c r="H34" i="2"/>
  <c r="I34" i="2" s="1"/>
  <c r="H42" i="2"/>
  <c r="I42" i="2" s="1"/>
  <c r="H50" i="2"/>
  <c r="I50" i="2" s="1"/>
  <c r="H58" i="2"/>
  <c r="I58" i="2" s="1"/>
  <c r="H66" i="2"/>
  <c r="I66" i="2" s="1"/>
  <c r="H74" i="2"/>
  <c r="I74" i="2" s="1"/>
  <c r="H82" i="2"/>
  <c r="I82" i="2" s="1"/>
  <c r="G89" i="2"/>
  <c r="H90" i="2"/>
  <c r="I90" i="2" s="1"/>
  <c r="G97" i="2"/>
  <c r="I97" i="2" s="1"/>
  <c r="H98" i="2"/>
  <c r="I98" i="2" s="1"/>
  <c r="G105" i="2"/>
  <c r="I105" i="2" s="1"/>
  <c r="H106" i="2"/>
  <c r="I106" i="2" s="1"/>
  <c r="G113" i="2"/>
  <c r="I113" i="2" s="1"/>
  <c r="H114" i="2"/>
  <c r="I114" i="2" s="1"/>
  <c r="J116" i="2"/>
  <c r="G121" i="2"/>
  <c r="I121" i="2" s="1"/>
  <c r="I28" i="2"/>
  <c r="I52" i="2"/>
  <c r="I60" i="2"/>
  <c r="H4" i="2"/>
  <c r="H6" i="2"/>
  <c r="H8" i="2"/>
  <c r="I8" i="2" s="1"/>
  <c r="H11" i="2"/>
  <c r="G12" i="2"/>
  <c r="I12" i="2" s="1"/>
  <c r="H18" i="2"/>
  <c r="H25" i="2"/>
  <c r="I25" i="2" s="1"/>
  <c r="J27" i="2"/>
  <c r="H33" i="2"/>
  <c r="J35" i="2"/>
  <c r="G40" i="2"/>
  <c r="I40" i="2" s="1"/>
  <c r="H41" i="2"/>
  <c r="I41" i="2" s="1"/>
  <c r="J43" i="2"/>
  <c r="G48" i="2"/>
  <c r="I48" i="2" s="1"/>
  <c r="H49" i="2"/>
  <c r="I49" i="2" s="1"/>
  <c r="J51" i="2"/>
  <c r="G56" i="2"/>
  <c r="I56" i="2" s="1"/>
  <c r="H57" i="2"/>
  <c r="I57" i="2" s="1"/>
  <c r="J59" i="2"/>
  <c r="G64" i="2"/>
  <c r="I64" i="2" s="1"/>
  <c r="H65" i="2"/>
  <c r="I65" i="2" s="1"/>
  <c r="J67" i="2"/>
  <c r="G72" i="2"/>
  <c r="I72" i="2" s="1"/>
  <c r="H73" i="2"/>
  <c r="I73" i="2" s="1"/>
  <c r="J75" i="2"/>
  <c r="G80" i="2"/>
  <c r="I80" i="2" s="1"/>
  <c r="H81" i="2"/>
  <c r="J83" i="2"/>
  <c r="G88" i="2"/>
  <c r="H89" i="2"/>
  <c r="G96" i="2"/>
  <c r="I96" i="2" s="1"/>
  <c r="H97" i="2"/>
  <c r="G104" i="2"/>
  <c r="I104" i="2" s="1"/>
  <c r="H105" i="2"/>
  <c r="G112" i="2"/>
  <c r="I112" i="2" s="1"/>
  <c r="H113" i="2"/>
  <c r="G120" i="2"/>
  <c r="I120" i="2" s="1"/>
  <c r="H121" i="2"/>
  <c r="I16" i="2"/>
  <c r="P19" i="2"/>
  <c r="G2" i="2"/>
  <c r="I2" i="2" s="1"/>
  <c r="J10" i="2"/>
  <c r="K10" i="2" s="1"/>
  <c r="H12" i="2"/>
  <c r="G13" i="2"/>
  <c r="I13" i="2" s="1"/>
  <c r="J17" i="2"/>
  <c r="K17" i="2" s="1"/>
  <c r="I18" i="2"/>
  <c r="G19" i="2"/>
  <c r="I19" i="2" s="1"/>
  <c r="G23" i="2"/>
  <c r="I23" i="2" s="1"/>
  <c r="H24" i="2"/>
  <c r="I24" i="2" s="1"/>
  <c r="G31" i="2"/>
  <c r="I31" i="2" s="1"/>
  <c r="H32" i="2"/>
  <c r="I32" i="2" s="1"/>
  <c r="G39" i="2"/>
  <c r="I39" i="2" s="1"/>
  <c r="G47" i="2"/>
  <c r="I47" i="2" s="1"/>
  <c r="G55" i="2"/>
  <c r="I55" i="2" s="1"/>
  <c r="G63" i="2"/>
  <c r="I63" i="2" s="1"/>
  <c r="G71" i="2"/>
  <c r="I71" i="2" s="1"/>
  <c r="G79" i="2"/>
  <c r="I79" i="2" s="1"/>
  <c r="G87" i="2"/>
  <c r="I87" i="2" s="1"/>
  <c r="H88" i="2"/>
  <c r="G95" i="2"/>
  <c r="I95" i="2" s="1"/>
  <c r="H96" i="2"/>
  <c r="G103" i="2"/>
  <c r="I103" i="2" s="1"/>
  <c r="H104" i="2"/>
  <c r="G111" i="2"/>
  <c r="I111" i="2" s="1"/>
  <c r="H112" i="2"/>
  <c r="G119" i="2"/>
  <c r="I119" i="2" s="1"/>
  <c r="H120" i="2"/>
  <c r="P16" i="2"/>
  <c r="M127" i="2" l="1"/>
  <c r="M129" i="2"/>
  <c r="M130" i="2"/>
  <c r="M131" i="2"/>
  <c r="M128" i="2"/>
  <c r="M132" i="2"/>
  <c r="M133" i="2"/>
  <c r="L6" i="2"/>
  <c r="N7" i="2" s="1"/>
  <c r="O7" i="2" s="1"/>
  <c r="L4" i="2"/>
  <c r="N5" i="2" s="1"/>
  <c r="O5" i="2" s="1"/>
  <c r="L7" i="2"/>
  <c r="N8" i="2" s="1"/>
  <c r="O8" i="2" s="1"/>
  <c r="L5" i="2"/>
  <c r="N6" i="2" s="1"/>
  <c r="O6" i="2" s="1"/>
  <c r="L3" i="2"/>
  <c r="N4" i="2" s="1"/>
  <c r="O4" i="2" s="1"/>
  <c r="M134" i="2"/>
  <c r="N134" i="2" s="1"/>
  <c r="M1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Vikrant Bisht</author>
  </authors>
  <commentList>
    <comment ref="Q3" authorId="0" shapeId="0" xr:uid="{ABDFCB0D-533E-4F0F-8BBD-94035A3751CE}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Enter Range in between 84 - 36</t>
        </r>
      </text>
    </comment>
  </commentList>
</comments>
</file>

<file path=xl/sharedStrings.xml><?xml version="1.0" encoding="utf-8"?>
<sst xmlns="http://schemas.openxmlformats.org/spreadsheetml/2006/main" count="241" uniqueCount="185">
  <si>
    <t>Student Id</t>
  </si>
  <si>
    <t>Cohort Name</t>
  </si>
  <si>
    <t>Name</t>
  </si>
  <si>
    <t>2024-01-11 12.00</t>
  </si>
  <si>
    <t>2024-01-13 11.00</t>
  </si>
  <si>
    <t>2024-01-16 10.00</t>
  </si>
  <si>
    <t>2024-01-18 12.00</t>
  </si>
  <si>
    <t>2024-01-20 11.00</t>
  </si>
  <si>
    <t>2024-01-23 10.00</t>
  </si>
  <si>
    <t>2024-01-25 12.00</t>
  </si>
  <si>
    <t>2024-01-27 11.00</t>
  </si>
  <si>
    <t>2024-01-30 10.00</t>
  </si>
  <si>
    <t>2024-03-12 10.00</t>
  </si>
  <si>
    <t>2024-03-16 11.00</t>
  </si>
  <si>
    <t>2024-03-19 10.00</t>
  </si>
  <si>
    <t>2024-03-21 12.00</t>
  </si>
  <si>
    <t>2024-03-23 11.00</t>
  </si>
  <si>
    <t>2024-04-02 10.00</t>
  </si>
  <si>
    <t>2024-04-04 12.00</t>
  </si>
  <si>
    <t>2024-04-06 11.00</t>
  </si>
  <si>
    <t>2024-04-09 10.00</t>
  </si>
  <si>
    <t>2024-04-13 11.00</t>
  </si>
  <si>
    <t>2024-04-16 10.00</t>
  </si>
  <si>
    <t>2024-04-18 12.00</t>
  </si>
  <si>
    <t>Total Classes</t>
  </si>
  <si>
    <t>Total Present</t>
  </si>
  <si>
    <t>Percentage</t>
  </si>
  <si>
    <t>500122020</t>
  </si>
  <si>
    <t>B51</t>
  </si>
  <si>
    <t>ABHAY  CHAND  THAKUR</t>
  </si>
  <si>
    <t>500122718</t>
  </si>
  <si>
    <t>Aayushi  Sinha</t>
  </si>
  <si>
    <t>500122550</t>
  </si>
  <si>
    <t>Abhinandan  Dogra</t>
  </si>
  <si>
    <t>500121151</t>
  </si>
  <si>
    <t>Abhinav  Dwivedi</t>
  </si>
  <si>
    <t>500127096</t>
  </si>
  <si>
    <t>Aditi  Chauhan</t>
  </si>
  <si>
    <t>500121447</t>
  </si>
  <si>
    <t>Aditya  Jain</t>
  </si>
  <si>
    <t>500124001</t>
  </si>
  <si>
    <t>Akarsh  Shukla</t>
  </si>
  <si>
    <t>500119692</t>
  </si>
  <si>
    <t>Anirudh  Bhatt</t>
  </si>
  <si>
    <t>500124295</t>
  </si>
  <si>
    <t>Ankur  Sharma</t>
  </si>
  <si>
    <t>500122813</t>
  </si>
  <si>
    <t>Ayesha  Nautiyal</t>
  </si>
  <si>
    <t>500126863</t>
  </si>
  <si>
    <t>HARDIK  SINDHU</t>
  </si>
  <si>
    <t>500124127</t>
  </si>
  <si>
    <t>Harshit  Agarwal</t>
  </si>
  <si>
    <t>500124212</t>
  </si>
  <si>
    <t>Himanshu  Kadyan</t>
  </si>
  <si>
    <t>500124263</t>
  </si>
  <si>
    <t>KRISHNA  MITTAL</t>
  </si>
  <si>
    <t>500122807</t>
  </si>
  <si>
    <t>Koushani  Bag</t>
  </si>
  <si>
    <t>500124909</t>
  </si>
  <si>
    <t>LEELA  VENKATA SAI UPPALAPATI</t>
  </si>
  <si>
    <t>500123440</t>
  </si>
  <si>
    <t>Mayank  Yadav</t>
  </si>
  <si>
    <t>500124374</t>
  </si>
  <si>
    <t>NYSAA  SAHNI</t>
  </si>
  <si>
    <t>500125392</t>
  </si>
  <si>
    <t>Navanshu  Naresh Surve</t>
  </si>
  <si>
    <t>500125209</t>
  </si>
  <si>
    <t>Nikhil  Kumar Singh</t>
  </si>
  <si>
    <t>500125476</t>
  </si>
  <si>
    <t>Nikhil  Malik</t>
  </si>
  <si>
    <t>500124723</t>
  </si>
  <si>
    <t>Pranav  Rai</t>
  </si>
  <si>
    <t>500119713</t>
  </si>
  <si>
    <t>Rudraksh  Rawat</t>
  </si>
  <si>
    <t>500124495</t>
  </si>
  <si>
    <t>SAGAR  SINGH THAPA</t>
  </si>
  <si>
    <t>500124276</t>
  </si>
  <si>
    <t>SANVI  BHARDWAJ</t>
  </si>
  <si>
    <t>500124268</t>
  </si>
  <si>
    <t>Sahil  Panwar</t>
  </si>
  <si>
    <t>500125141</t>
  </si>
  <si>
    <t>Shubham Singh Negi</t>
  </si>
  <si>
    <t>500123846</t>
  </si>
  <si>
    <t xml:space="preserve">Siddhant  </t>
  </si>
  <si>
    <t>500125290</t>
  </si>
  <si>
    <t>Simran  Singh</t>
  </si>
  <si>
    <t>500124490</t>
  </si>
  <si>
    <t>Srishti  Batham</t>
  </si>
  <si>
    <t>500123752</t>
  </si>
  <si>
    <t>Sumit  Malhotra</t>
  </si>
  <si>
    <t>500124732</t>
  </si>
  <si>
    <t>Tapabrata  Bhattacharya</t>
  </si>
  <si>
    <t>500124217</t>
  </si>
  <si>
    <t>Umesh  Mamgai</t>
  </si>
  <si>
    <t>500124586</t>
  </si>
  <si>
    <t>Utkarsh  Rawat</t>
  </si>
  <si>
    <t>500127057</t>
  </si>
  <si>
    <t>VAIBHAV  PANWAR</t>
  </si>
  <si>
    <t>500123459</t>
  </si>
  <si>
    <t>Vidushi  Gupta</t>
  </si>
  <si>
    <t>500123204</t>
  </si>
  <si>
    <t>Vrinda  Mittal</t>
  </si>
  <si>
    <t>500122546</t>
  </si>
  <si>
    <t>adarsh  nautiyal</t>
  </si>
  <si>
    <t>500124273</t>
  </si>
  <si>
    <t>ankit  notnani</t>
  </si>
  <si>
    <t>500124312</t>
  </si>
  <si>
    <t>subrat  jain</t>
  </si>
  <si>
    <t>500122580</t>
  </si>
  <si>
    <t>tia  golyan</t>
  </si>
  <si>
    <t>500121825</t>
  </si>
  <si>
    <t>viraj  bhidola</t>
  </si>
  <si>
    <t>SAP ID</t>
  </si>
  <si>
    <t>IA</t>
  </si>
  <si>
    <t>MID</t>
  </si>
  <si>
    <t>END</t>
  </si>
  <si>
    <t>TOTAL</t>
  </si>
  <si>
    <t>GRADE</t>
  </si>
  <si>
    <t>From</t>
  </si>
  <si>
    <t>To</t>
  </si>
  <si>
    <t>Grade</t>
  </si>
  <si>
    <t>Koushani Bag</t>
  </si>
  <si>
    <t>TO</t>
  </si>
  <si>
    <t>Sumit Malhotra</t>
  </si>
  <si>
    <t>Anirudh Bhatt</t>
  </si>
  <si>
    <t>Abhinav Dwivedi</t>
  </si>
  <si>
    <t>Aditya Jain</t>
  </si>
  <si>
    <t>Rudraksh Rawat</t>
  </si>
  <si>
    <t>Viraj Bhidola</t>
  </si>
  <si>
    <t>Pranav Rai</t>
  </si>
  <si>
    <t>Adarsh Nautiyal</t>
  </si>
  <si>
    <t>Abhinandan Dogra</t>
  </si>
  <si>
    <t>Tia Golyan</t>
  </si>
  <si>
    <t>Nysaa Sahni</t>
  </si>
  <si>
    <t>Aayushi Sinha</t>
  </si>
  <si>
    <t>Vrinda Mittal</t>
  </si>
  <si>
    <t>End</t>
  </si>
  <si>
    <t>Total</t>
  </si>
  <si>
    <t>Abhay Chand Thakur</t>
  </si>
  <si>
    <t>Max. Mark</t>
  </si>
  <si>
    <t>Krishna Mittal</t>
  </si>
  <si>
    <t>Ayesha Nautiyal</t>
  </si>
  <si>
    <t>Min. to Pass</t>
  </si>
  <si>
    <t>Akarsh Shukla</t>
  </si>
  <si>
    <t>Sahil Panwar</t>
  </si>
  <si>
    <t>Nikhil Malik</t>
  </si>
  <si>
    <t>Ankit Notnani</t>
  </si>
  <si>
    <t>Mayank Yadav</t>
  </si>
  <si>
    <t>Srishti Batham</t>
  </si>
  <si>
    <t>Sanvi Bhardwaj</t>
  </si>
  <si>
    <t>Navanshu Naresh Surve</t>
  </si>
  <si>
    <t>Sagar Singh Thapa</t>
  </si>
  <si>
    <t>Vidushi Gupta</t>
  </si>
  <si>
    <t>Siddhant Semwal</t>
  </si>
  <si>
    <t>Tapabrata Bhattacharya</t>
  </si>
  <si>
    <t>Leela Venkata Sai Uppalapati</t>
  </si>
  <si>
    <t>Himanshu Kadyan</t>
  </si>
  <si>
    <t>Ankur Sharma</t>
  </si>
  <si>
    <t>Utkarsh Rawat</t>
  </si>
  <si>
    <t>Umesh Mamgai</t>
  </si>
  <si>
    <t>Harshit Agarwal</t>
  </si>
  <si>
    <t>Subrat Jain</t>
  </si>
  <si>
    <t>Shubham Negi</t>
  </si>
  <si>
    <t>Simran Singh</t>
  </si>
  <si>
    <t>Nikhil Kumar Singh</t>
  </si>
  <si>
    <t>Hardik Sindhu</t>
  </si>
  <si>
    <t>Vaibhav Panwar</t>
  </si>
  <si>
    <t>Aditi Chauhan</t>
  </si>
  <si>
    <t>GRADES</t>
  </si>
  <si>
    <t>NOS.</t>
  </si>
  <si>
    <t>GR.PT.</t>
  </si>
  <si>
    <t>O</t>
  </si>
  <si>
    <t>A+</t>
  </si>
  <si>
    <t>A</t>
  </si>
  <si>
    <t>B+</t>
  </si>
  <si>
    <t>B</t>
  </si>
  <si>
    <t>Designation</t>
  </si>
  <si>
    <t>Sign. &amp; Date</t>
  </si>
  <si>
    <t>C+</t>
  </si>
  <si>
    <t>Chairman</t>
  </si>
  <si>
    <t>C</t>
  </si>
  <si>
    <t>F</t>
  </si>
  <si>
    <t>Member</t>
  </si>
  <si>
    <t>6.50 TO 7.25</t>
  </si>
  <si>
    <t>6.75 TO 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</si>
</sst>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9900"/>
      </patternFill>
    </fill>
    <fill>
      <patternFill patternType="solid">
        <fgColor rgb="FFEB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textRotation="90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Protection="1">
      <protection hidden="1"/>
    </xf>
    <xf numFmtId="0" fontId="4" fillId="0" borderId="2" xfId="0" applyFont="1" applyBorder="1" applyAlignment="1" applyProtection="1">
      <alignment vertical="center" wrapText="1"/>
      <protection hidden="1"/>
    </xf>
    <xf numFmtId="0" fontId="4" fillId="0" borderId="2" xfId="0" applyFont="1" applyBorder="1" applyAlignment="1" applyProtection="1">
      <alignment horizontal="left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Alignment="1" applyProtection="1">
      <alignment horizontal="center" wrapText="1"/>
      <protection hidden="1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hidden="1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Protection="1">
      <protection hidden="1"/>
    </xf>
    <xf numFmtId="0" fontId="2" fillId="5" borderId="1" xfId="0" applyFont="1" applyFill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5" fillId="6" borderId="0" xfId="0" applyFont="1" applyFill="1" applyAlignment="1" applyProtection="1">
      <alignment horizontal="center"/>
      <protection locked="0" hidden="1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1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Protection="1"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371475</xdr:colOff>
      <xdr:row>0</xdr:row>
      <xdr:rowOff>142873</xdr:rowOff>
    </xdr:to>
    <xdr:sp macro="" textlink="">
      <xdr:nvSpPr>
        <xdr:cNvPr id="2" name="Bent-Up Arrow 2">
          <a:extLst>
            <a:ext uri="{FF2B5EF4-FFF2-40B4-BE49-F238E27FC236}">
              <a16:creationId xmlns:a16="http://schemas.microsoft.com/office/drawing/2014/main" id="{2500B101-62CA-44D7-9D9D-96A8D956046C}"/>
            </a:ext>
          </a:extLst>
        </xdr:cNvPr>
        <xdr:cNvSpPr/>
      </xdr:nvSpPr>
      <xdr:spPr>
        <a:xfrm flipV="1">
          <a:off x="10820400" y="2238373"/>
          <a:ext cx="352425" cy="2571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usindia01-my.sharepoint.com/personal/prateek_gautam_ddn_upes_ac_in/Documents/DE%20Attendance/Award%20Sheet/Prateek%20Gautam_Digital%20Electronics%20ECEG1012_3_BT-CSE-II-B51_ECEG1012_3%20-%20Copy/_rels.xlsx" TargetMode="External"/><Relationship Id="rId1" Type="http://schemas.openxmlformats.org/officeDocument/2006/relationships/externalLinkPath" Target="/personal/prateek_gautam_ddn_upes_ac_in/Documents/DE%20Attendance/Award%20Sheet/Prateek%20Gautam_Digital%20Electronics%20ECEG1012_3_BT-CSE-II-B51_ECEG1012_3%20-%20Copy/_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OSITE"/>
      <sheetName val="Calculation sheet Mid Sem"/>
      <sheetName val="Calculation sheet End Sem"/>
    </sheetNames>
    <sheetDataSet>
      <sheetData sheetId="0"/>
      <sheetData sheetId="1">
        <row r="5">
          <cell r="EY5" t="str">
            <v/>
          </cell>
        </row>
        <row r="6">
          <cell r="EY6" t="str">
            <v/>
          </cell>
        </row>
        <row r="7">
          <cell r="EY7" t="str">
            <v/>
          </cell>
        </row>
        <row r="8">
          <cell r="EY8" t="str">
            <v/>
          </cell>
        </row>
        <row r="9">
          <cell r="EY9" t="str">
            <v/>
          </cell>
        </row>
        <row r="10">
          <cell r="EY10" t="str">
            <v/>
          </cell>
        </row>
        <row r="11">
          <cell r="EY11" t="str">
            <v/>
          </cell>
        </row>
        <row r="12">
          <cell r="EY12" t="str">
            <v/>
          </cell>
        </row>
        <row r="13">
          <cell r="EY13" t="str">
            <v/>
          </cell>
        </row>
        <row r="14">
          <cell r="EY14" t="str">
            <v/>
          </cell>
        </row>
        <row r="15">
          <cell r="EY15" t="str">
            <v/>
          </cell>
        </row>
        <row r="16">
          <cell r="EY16" t="str">
            <v/>
          </cell>
        </row>
        <row r="17">
          <cell r="EY17" t="str">
            <v/>
          </cell>
        </row>
        <row r="18">
          <cell r="EY18" t="str">
            <v/>
          </cell>
        </row>
        <row r="19">
          <cell r="EY19" t="str">
            <v/>
          </cell>
        </row>
        <row r="20">
          <cell r="EY20" t="str">
            <v/>
          </cell>
        </row>
        <row r="21">
          <cell r="EY21" t="str">
            <v/>
          </cell>
        </row>
        <row r="22">
          <cell r="EY22" t="str">
            <v/>
          </cell>
        </row>
        <row r="23">
          <cell r="EY23" t="str">
            <v/>
          </cell>
        </row>
        <row r="24">
          <cell r="EY24" t="str">
            <v/>
          </cell>
        </row>
        <row r="25">
          <cell r="EY25" t="str">
            <v/>
          </cell>
        </row>
        <row r="26">
          <cell r="EY26" t="str">
            <v/>
          </cell>
        </row>
        <row r="27">
          <cell r="EY27" t="str">
            <v/>
          </cell>
        </row>
        <row r="28">
          <cell r="EY28" t="str">
            <v/>
          </cell>
        </row>
        <row r="29">
          <cell r="EY29" t="str">
            <v/>
          </cell>
        </row>
        <row r="30">
          <cell r="EY30" t="str">
            <v/>
          </cell>
        </row>
        <row r="31">
          <cell r="EY31" t="str">
            <v/>
          </cell>
        </row>
        <row r="32">
          <cell r="EY32" t="str">
            <v/>
          </cell>
        </row>
        <row r="33">
          <cell r="EY33" t="str">
            <v/>
          </cell>
        </row>
        <row r="34">
          <cell r="EY34" t="str">
            <v/>
          </cell>
        </row>
        <row r="35">
          <cell r="EY35" t="str">
            <v/>
          </cell>
        </row>
        <row r="36">
          <cell r="EY36" t="str">
            <v/>
          </cell>
        </row>
        <row r="37">
          <cell r="EY37" t="str">
            <v/>
          </cell>
        </row>
        <row r="38">
          <cell r="EY38" t="str">
            <v/>
          </cell>
        </row>
        <row r="39">
          <cell r="EY39" t="str">
            <v/>
          </cell>
        </row>
        <row r="40">
          <cell r="EY40" t="str">
            <v/>
          </cell>
        </row>
        <row r="41">
          <cell r="EY41" t="str">
            <v/>
          </cell>
        </row>
        <row r="42">
          <cell r="EY42" t="str">
            <v/>
          </cell>
        </row>
        <row r="43">
          <cell r="EY43" t="str">
            <v/>
          </cell>
        </row>
        <row r="44">
          <cell r="EY44" t="str">
            <v/>
          </cell>
        </row>
        <row r="45">
          <cell r="EY45" t="str">
            <v/>
          </cell>
        </row>
        <row r="46">
          <cell r="EY46" t="str">
            <v/>
          </cell>
        </row>
        <row r="47">
          <cell r="EY47" t="str">
            <v/>
          </cell>
        </row>
        <row r="48">
          <cell r="EY48" t="str">
            <v/>
          </cell>
        </row>
        <row r="49">
          <cell r="EY49" t="str">
            <v/>
          </cell>
        </row>
        <row r="50">
          <cell r="EY50" t="str">
            <v/>
          </cell>
        </row>
        <row r="51">
          <cell r="EY51" t="str">
            <v/>
          </cell>
        </row>
        <row r="52">
          <cell r="EY52" t="str">
            <v/>
          </cell>
        </row>
        <row r="53">
          <cell r="EY53" t="str">
            <v/>
          </cell>
        </row>
        <row r="54">
          <cell r="EY54" t="str">
            <v/>
          </cell>
        </row>
        <row r="55">
          <cell r="EY55" t="str">
            <v/>
          </cell>
        </row>
        <row r="56">
          <cell r="EY56" t="str">
            <v/>
          </cell>
        </row>
        <row r="57">
          <cell r="EY57" t="str">
            <v/>
          </cell>
        </row>
        <row r="58">
          <cell r="EY58" t="str">
            <v/>
          </cell>
        </row>
        <row r="59">
          <cell r="EY59" t="str">
            <v/>
          </cell>
        </row>
        <row r="60">
          <cell r="EY60" t="str">
            <v/>
          </cell>
        </row>
        <row r="61">
          <cell r="EY61" t="str">
            <v/>
          </cell>
        </row>
        <row r="62">
          <cell r="EY62" t="str">
            <v/>
          </cell>
        </row>
        <row r="63">
          <cell r="EY63" t="str">
            <v/>
          </cell>
        </row>
        <row r="64">
          <cell r="EY64" t="str">
            <v/>
          </cell>
        </row>
        <row r="65">
          <cell r="EY65" t="str">
            <v/>
          </cell>
        </row>
        <row r="66">
          <cell r="EY66" t="str">
            <v/>
          </cell>
        </row>
        <row r="67">
          <cell r="EY67" t="str">
            <v/>
          </cell>
        </row>
        <row r="68">
          <cell r="EY68" t="str">
            <v/>
          </cell>
        </row>
        <row r="69">
          <cell r="EY69" t="str">
            <v/>
          </cell>
        </row>
        <row r="70">
          <cell r="EY70" t="str">
            <v/>
          </cell>
        </row>
        <row r="71">
          <cell r="EY71" t="str">
            <v/>
          </cell>
        </row>
        <row r="72">
          <cell r="EY72" t="str">
            <v/>
          </cell>
        </row>
        <row r="73">
          <cell r="EY73" t="str">
            <v/>
          </cell>
        </row>
        <row r="74">
          <cell r="EY74" t="str">
            <v/>
          </cell>
        </row>
        <row r="75">
          <cell r="EY75" t="str">
            <v/>
          </cell>
        </row>
        <row r="76">
          <cell r="EY76" t="str">
            <v/>
          </cell>
        </row>
        <row r="77">
          <cell r="EY77" t="str">
            <v/>
          </cell>
        </row>
        <row r="78">
          <cell r="EY78" t="str">
            <v/>
          </cell>
        </row>
        <row r="79">
          <cell r="EY79" t="str">
            <v/>
          </cell>
        </row>
        <row r="80">
          <cell r="EY80" t="str">
            <v/>
          </cell>
        </row>
        <row r="81">
          <cell r="EY81" t="str">
            <v/>
          </cell>
        </row>
        <row r="82">
          <cell r="EY82" t="str">
            <v/>
          </cell>
        </row>
        <row r="83">
          <cell r="EY83" t="str">
            <v/>
          </cell>
        </row>
        <row r="84">
          <cell r="EY84" t="str">
            <v/>
          </cell>
        </row>
        <row r="85">
          <cell r="EY85" t="str">
            <v/>
          </cell>
        </row>
        <row r="86">
          <cell r="EY86" t="str">
            <v/>
          </cell>
        </row>
        <row r="87">
          <cell r="EY87" t="str">
            <v/>
          </cell>
        </row>
        <row r="88">
          <cell r="EY88" t="str">
            <v/>
          </cell>
        </row>
        <row r="89">
          <cell r="EY89" t="str">
            <v/>
          </cell>
        </row>
        <row r="90">
          <cell r="EY90" t="str">
            <v/>
          </cell>
        </row>
        <row r="91">
          <cell r="EY91" t="str">
            <v/>
          </cell>
        </row>
        <row r="92">
          <cell r="EY92" t="str">
            <v/>
          </cell>
        </row>
        <row r="93">
          <cell r="EY93" t="str">
            <v/>
          </cell>
        </row>
        <row r="94">
          <cell r="EY94" t="str">
            <v/>
          </cell>
        </row>
        <row r="95">
          <cell r="EY95" t="str">
            <v/>
          </cell>
        </row>
        <row r="96">
          <cell r="EY96" t="str">
            <v/>
          </cell>
        </row>
        <row r="97">
          <cell r="EY97" t="str">
            <v/>
          </cell>
        </row>
        <row r="98">
          <cell r="EY98" t="str">
            <v/>
          </cell>
        </row>
        <row r="99">
          <cell r="EY99" t="str">
            <v/>
          </cell>
        </row>
        <row r="100">
          <cell r="EY100" t="str">
            <v/>
          </cell>
        </row>
        <row r="101">
          <cell r="EY101" t="str">
            <v/>
          </cell>
        </row>
        <row r="102">
          <cell r="EY102" t="str">
            <v/>
          </cell>
        </row>
        <row r="103">
          <cell r="EY103" t="str">
            <v/>
          </cell>
        </row>
        <row r="104">
          <cell r="EY104" t="str">
            <v/>
          </cell>
        </row>
        <row r="105">
          <cell r="EY105" t="str">
            <v/>
          </cell>
        </row>
        <row r="106">
          <cell r="EY106" t="str">
            <v/>
          </cell>
        </row>
        <row r="107">
          <cell r="EY107" t="str">
            <v/>
          </cell>
        </row>
        <row r="108">
          <cell r="EY108" t="str">
            <v/>
          </cell>
        </row>
        <row r="109">
          <cell r="EY109" t="str">
            <v/>
          </cell>
        </row>
        <row r="110">
          <cell r="EY110" t="str">
            <v/>
          </cell>
        </row>
        <row r="111">
          <cell r="EY111" t="str">
            <v/>
          </cell>
        </row>
        <row r="112">
          <cell r="EY112" t="str">
            <v/>
          </cell>
        </row>
        <row r="113">
          <cell r="EY113" t="str">
            <v/>
          </cell>
        </row>
        <row r="114">
          <cell r="EY114" t="str">
            <v/>
          </cell>
        </row>
        <row r="115">
          <cell r="EY115" t="str">
            <v/>
          </cell>
        </row>
        <row r="116">
          <cell r="EY116" t="str">
            <v/>
          </cell>
        </row>
        <row r="117">
          <cell r="EY117" t="str">
            <v/>
          </cell>
        </row>
        <row r="118">
          <cell r="EY118" t="str">
            <v/>
          </cell>
        </row>
        <row r="119">
          <cell r="EY119" t="str">
            <v/>
          </cell>
        </row>
        <row r="120">
          <cell r="EY120" t="str">
            <v/>
          </cell>
        </row>
        <row r="121">
          <cell r="EY121" t="str">
            <v/>
          </cell>
        </row>
        <row r="122">
          <cell r="EY122" t="str">
            <v/>
          </cell>
        </row>
        <row r="123">
          <cell r="EY123" t="str">
            <v/>
          </cell>
        </row>
        <row r="124">
          <cell r="EY124" t="str">
            <v/>
          </cell>
        </row>
      </sheetData>
      <sheetData sheetId="2">
        <row r="5">
          <cell r="EY5" t="str">
            <v/>
          </cell>
        </row>
        <row r="6">
          <cell r="EY6" t="str">
            <v/>
          </cell>
        </row>
        <row r="7">
          <cell r="EY7" t="str">
            <v/>
          </cell>
        </row>
        <row r="8">
          <cell r="EY8" t="str">
            <v/>
          </cell>
        </row>
        <row r="9">
          <cell r="EY9" t="str">
            <v/>
          </cell>
        </row>
        <row r="10">
          <cell r="EY10" t="str">
            <v/>
          </cell>
        </row>
        <row r="11">
          <cell r="EY11" t="str">
            <v/>
          </cell>
        </row>
        <row r="12">
          <cell r="EY12" t="str">
            <v/>
          </cell>
        </row>
        <row r="13">
          <cell r="EY13" t="str">
            <v/>
          </cell>
        </row>
        <row r="14">
          <cell r="EY14" t="str">
            <v/>
          </cell>
        </row>
        <row r="15">
          <cell r="EY15" t="str">
            <v/>
          </cell>
        </row>
        <row r="16">
          <cell r="EY16" t="str">
            <v/>
          </cell>
        </row>
        <row r="17">
          <cell r="EY17" t="str">
            <v/>
          </cell>
        </row>
        <row r="18">
          <cell r="EY18" t="str">
            <v/>
          </cell>
        </row>
        <row r="19">
          <cell r="EY19" t="str">
            <v/>
          </cell>
        </row>
        <row r="20">
          <cell r="EY20" t="str">
            <v/>
          </cell>
        </row>
        <row r="21">
          <cell r="EY21" t="str">
            <v/>
          </cell>
        </row>
        <row r="22">
          <cell r="EY22" t="str">
            <v/>
          </cell>
        </row>
        <row r="23">
          <cell r="EY23" t="str">
            <v/>
          </cell>
        </row>
        <row r="24">
          <cell r="EY24" t="str">
            <v/>
          </cell>
        </row>
        <row r="25">
          <cell r="EY25" t="str">
            <v/>
          </cell>
        </row>
        <row r="26">
          <cell r="EY26" t="str">
            <v/>
          </cell>
        </row>
        <row r="27">
          <cell r="EY27" t="str">
            <v/>
          </cell>
        </row>
        <row r="28">
          <cell r="EY28" t="str">
            <v/>
          </cell>
        </row>
        <row r="29">
          <cell r="EY29" t="str">
            <v/>
          </cell>
        </row>
        <row r="30">
          <cell r="EY30" t="str">
            <v/>
          </cell>
        </row>
        <row r="31">
          <cell r="EY31" t="str">
            <v/>
          </cell>
        </row>
        <row r="32">
          <cell r="EY32" t="str">
            <v/>
          </cell>
        </row>
        <row r="33">
          <cell r="EY33" t="str">
            <v/>
          </cell>
        </row>
        <row r="34">
          <cell r="EY34" t="str">
            <v/>
          </cell>
        </row>
        <row r="35">
          <cell r="EY35" t="str">
            <v/>
          </cell>
        </row>
        <row r="36">
          <cell r="EY36" t="str">
            <v/>
          </cell>
        </row>
        <row r="37">
          <cell r="EY37" t="str">
            <v/>
          </cell>
        </row>
        <row r="38">
          <cell r="EY38" t="str">
            <v/>
          </cell>
        </row>
        <row r="39">
          <cell r="EY39" t="str">
            <v/>
          </cell>
        </row>
        <row r="40">
          <cell r="EY40" t="str">
            <v/>
          </cell>
        </row>
        <row r="41">
          <cell r="EY41" t="str">
            <v/>
          </cell>
        </row>
        <row r="42">
          <cell r="EY42" t="str">
            <v/>
          </cell>
        </row>
        <row r="43">
          <cell r="EY43" t="str">
            <v/>
          </cell>
        </row>
        <row r="44">
          <cell r="EY44" t="str">
            <v/>
          </cell>
        </row>
        <row r="45">
          <cell r="EY45" t="str">
            <v/>
          </cell>
        </row>
        <row r="46">
          <cell r="EY46" t="str">
            <v/>
          </cell>
        </row>
        <row r="47">
          <cell r="EY47" t="str">
            <v/>
          </cell>
        </row>
        <row r="48">
          <cell r="EY48" t="str">
            <v/>
          </cell>
        </row>
        <row r="49">
          <cell r="EY49" t="str">
            <v/>
          </cell>
        </row>
        <row r="50">
          <cell r="EY50" t="str">
            <v/>
          </cell>
        </row>
        <row r="51">
          <cell r="EY51" t="str">
            <v/>
          </cell>
        </row>
        <row r="52">
          <cell r="EY52" t="str">
            <v/>
          </cell>
        </row>
        <row r="53">
          <cell r="EY53" t="str">
            <v/>
          </cell>
        </row>
        <row r="54">
          <cell r="EY54" t="str">
            <v/>
          </cell>
        </row>
        <row r="55">
          <cell r="EY55" t="str">
            <v/>
          </cell>
        </row>
        <row r="56">
          <cell r="EY56" t="str">
            <v/>
          </cell>
        </row>
        <row r="57">
          <cell r="EY57" t="str">
            <v/>
          </cell>
        </row>
        <row r="58">
          <cell r="EY58" t="str">
            <v/>
          </cell>
        </row>
        <row r="59">
          <cell r="EY59" t="str">
            <v/>
          </cell>
        </row>
        <row r="60">
          <cell r="EY60" t="str">
            <v/>
          </cell>
        </row>
        <row r="61">
          <cell r="EY61" t="str">
            <v/>
          </cell>
        </row>
        <row r="62">
          <cell r="EY62" t="str">
            <v/>
          </cell>
        </row>
        <row r="63">
          <cell r="EY63" t="str">
            <v/>
          </cell>
        </row>
        <row r="64">
          <cell r="EY64" t="str">
            <v/>
          </cell>
        </row>
        <row r="65">
          <cell r="EY65" t="str">
            <v/>
          </cell>
        </row>
        <row r="66">
          <cell r="EY66" t="str">
            <v/>
          </cell>
        </row>
        <row r="67">
          <cell r="EY67" t="str">
            <v/>
          </cell>
        </row>
        <row r="68">
          <cell r="EY68" t="str">
            <v/>
          </cell>
        </row>
        <row r="69">
          <cell r="EY69" t="str">
            <v/>
          </cell>
        </row>
        <row r="70">
          <cell r="EY70" t="str">
            <v/>
          </cell>
        </row>
        <row r="71">
          <cell r="EY71" t="str">
            <v/>
          </cell>
        </row>
        <row r="72">
          <cell r="EY72" t="str">
            <v/>
          </cell>
        </row>
        <row r="73">
          <cell r="EY73" t="str">
            <v/>
          </cell>
        </row>
        <row r="74">
          <cell r="EY74" t="str">
            <v/>
          </cell>
        </row>
        <row r="75">
          <cell r="EY75" t="str">
            <v/>
          </cell>
        </row>
        <row r="76">
          <cell r="EY76" t="str">
            <v/>
          </cell>
        </row>
        <row r="77">
          <cell r="EY77" t="str">
            <v/>
          </cell>
        </row>
        <row r="78">
          <cell r="EY78" t="str">
            <v/>
          </cell>
        </row>
        <row r="79">
          <cell r="EY79" t="str">
            <v/>
          </cell>
        </row>
        <row r="80">
          <cell r="EY80" t="str">
            <v/>
          </cell>
        </row>
        <row r="81">
          <cell r="EY81" t="str">
            <v/>
          </cell>
        </row>
        <row r="82">
          <cell r="EY82" t="str">
            <v/>
          </cell>
        </row>
        <row r="83">
          <cell r="EY83" t="str">
            <v/>
          </cell>
        </row>
        <row r="84">
          <cell r="EY84" t="str">
            <v/>
          </cell>
        </row>
        <row r="85">
          <cell r="EY85" t="str">
            <v/>
          </cell>
        </row>
        <row r="86">
          <cell r="EY86" t="str">
            <v/>
          </cell>
        </row>
        <row r="87">
          <cell r="EY87" t="str">
            <v/>
          </cell>
        </row>
        <row r="88">
          <cell r="EY88" t="str">
            <v/>
          </cell>
        </row>
        <row r="89">
          <cell r="EY89" t="str">
            <v/>
          </cell>
        </row>
        <row r="90">
          <cell r="EY90" t="str">
            <v/>
          </cell>
        </row>
        <row r="91">
          <cell r="EY91" t="str">
            <v/>
          </cell>
        </row>
        <row r="92">
          <cell r="EY92" t="str">
            <v/>
          </cell>
        </row>
        <row r="93">
          <cell r="EY93" t="str">
            <v/>
          </cell>
        </row>
        <row r="94">
          <cell r="EY94" t="str">
            <v/>
          </cell>
        </row>
        <row r="95">
          <cell r="EY95" t="str">
            <v/>
          </cell>
        </row>
        <row r="96">
          <cell r="EY96" t="str">
            <v/>
          </cell>
        </row>
        <row r="97">
          <cell r="EY97" t="str">
            <v/>
          </cell>
        </row>
        <row r="98">
          <cell r="EY98" t="str">
            <v/>
          </cell>
        </row>
        <row r="99">
          <cell r="EY99" t="str">
            <v/>
          </cell>
        </row>
        <row r="100">
          <cell r="EY100" t="str">
            <v/>
          </cell>
        </row>
        <row r="101">
          <cell r="EY101" t="str">
            <v/>
          </cell>
        </row>
        <row r="102">
          <cell r="EY102" t="str">
            <v/>
          </cell>
        </row>
        <row r="103">
          <cell r="EY103" t="str">
            <v/>
          </cell>
        </row>
        <row r="104">
          <cell r="EY104" t="str">
            <v/>
          </cell>
        </row>
        <row r="105">
          <cell r="EY105" t="str">
            <v/>
          </cell>
        </row>
        <row r="106">
          <cell r="EY106" t="str">
            <v/>
          </cell>
        </row>
        <row r="107">
          <cell r="EY107" t="str">
            <v/>
          </cell>
        </row>
        <row r="108">
          <cell r="EY108" t="str">
            <v/>
          </cell>
        </row>
        <row r="109">
          <cell r="EY109" t="str">
            <v/>
          </cell>
        </row>
        <row r="110">
          <cell r="EY110" t="str">
            <v/>
          </cell>
        </row>
        <row r="111">
          <cell r="EY111" t="str">
            <v/>
          </cell>
        </row>
        <row r="112">
          <cell r="EY112" t="str">
            <v/>
          </cell>
        </row>
        <row r="113">
          <cell r="EY113" t="str">
            <v/>
          </cell>
        </row>
        <row r="114">
          <cell r="EY114" t="str">
            <v/>
          </cell>
        </row>
        <row r="115">
          <cell r="EY115" t="str">
            <v/>
          </cell>
        </row>
        <row r="116">
          <cell r="EY116" t="str">
            <v/>
          </cell>
        </row>
        <row r="117">
          <cell r="EY117" t="str">
            <v/>
          </cell>
        </row>
        <row r="118">
          <cell r="EY118" t="str">
            <v/>
          </cell>
        </row>
        <row r="119">
          <cell r="EY119" t="str">
            <v/>
          </cell>
        </row>
        <row r="120">
          <cell r="EY120" t="str">
            <v/>
          </cell>
        </row>
        <row r="121">
          <cell r="EY121" t="str">
            <v/>
          </cell>
        </row>
        <row r="122">
          <cell r="EY122" t="str">
            <v/>
          </cell>
        </row>
        <row r="123">
          <cell r="EY123" t="str">
            <v/>
          </cell>
        </row>
        <row r="124">
          <cell r="EY12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370C-AEBE-4C03-9CAC-08FCCDD4A6C6}">
  <sheetPr>
    <pageSetUpPr fitToPage="1"/>
  </sheetPr>
  <dimension ref="A1:Q156"/>
  <sheetViews>
    <sheetView topLeftCell="A24" zoomScaleNormal="100" workbookViewId="0">
      <selection sqref="A1:XFD10"/>
    </sheetView>
  </sheetViews>
  <sheetFormatPr defaultRowHeight="15.75" x14ac:dyDescent="0.25"/>
  <cols>
    <col min="1" max="1" width="11.42578125" style="10" customWidth="1"/>
    <col min="2" max="2" width="38.5703125" style="31" customWidth="1"/>
    <col min="3" max="3" width="11.42578125" style="32" customWidth="1"/>
    <col min="4" max="4" width="9.7109375" style="32" customWidth="1"/>
    <col min="5" max="5" width="8.7109375" style="32" customWidth="1"/>
    <col min="6" max="6" width="7.5703125" style="10" hidden="1" customWidth="1"/>
    <col min="7" max="7" width="11.42578125" style="10" hidden="1" customWidth="1"/>
    <col min="8" max="8" width="7" style="10" hidden="1" customWidth="1"/>
    <col min="9" max="9" width="9.140625" style="10" customWidth="1"/>
    <col min="10" max="10" width="10.7109375" style="10" customWidth="1"/>
    <col min="11" max="11" width="7.42578125" style="10" hidden="1" customWidth="1"/>
    <col min="12" max="12" width="10" style="10" customWidth="1"/>
    <col min="13" max="13" width="11.5703125" style="10" customWidth="1"/>
    <col min="14" max="14" width="7.42578125" style="10" customWidth="1"/>
    <col min="15" max="15" width="10" style="10" customWidth="1"/>
    <col min="16" max="16" width="23.28515625" style="10" customWidth="1"/>
    <col min="17" max="17" width="9.140625" style="10"/>
    <col min="18" max="18" width="9.7109375" style="10" bestFit="1" customWidth="1"/>
    <col min="19" max="19" width="9.140625" style="10"/>
    <col min="20" max="20" width="10.5703125" style="10" bestFit="1" customWidth="1"/>
    <col min="21" max="16384" width="9.140625" style="10"/>
  </cols>
  <sheetData>
    <row r="1" spans="1:17" ht="15" customHeight="1" x14ac:dyDescent="0.25">
      <c r="A1" s="8" t="s">
        <v>112</v>
      </c>
      <c r="B1" s="9" t="s">
        <v>2</v>
      </c>
      <c r="C1" s="11" t="s">
        <v>113</v>
      </c>
      <c r="D1" s="11" t="s">
        <v>114</v>
      </c>
      <c r="E1" s="11" t="s">
        <v>115</v>
      </c>
      <c r="F1" s="11" t="s">
        <v>113</v>
      </c>
      <c r="G1" s="11" t="s">
        <v>114</v>
      </c>
      <c r="H1" s="11" t="s">
        <v>115</v>
      </c>
      <c r="I1" s="11" t="s">
        <v>116</v>
      </c>
      <c r="J1" s="12" t="s">
        <v>117</v>
      </c>
      <c r="K1" s="13"/>
      <c r="L1" s="14" t="s">
        <v>118</v>
      </c>
      <c r="M1" s="14"/>
      <c r="N1" s="14" t="s">
        <v>119</v>
      </c>
      <c r="O1" s="14" t="s">
        <v>120</v>
      </c>
    </row>
    <row r="2" spans="1:17" x14ac:dyDescent="0.25">
      <c r="A2" s="15">
        <v>500122807</v>
      </c>
      <c r="B2" s="15" t="s">
        <v>121</v>
      </c>
      <c r="C2" s="16"/>
      <c r="D2" s="17" t="str">
        <f>'[1]Calculation sheet Mid Sem'!EY5</f>
        <v/>
      </c>
      <c r="E2" s="18" t="str">
        <f>'[1]Calculation sheet End Sem'!EY5</f>
        <v/>
      </c>
      <c r="F2" s="19" t="e">
        <f>ROUND(IF(OR(#REF!="project",LEFT(TRIM($C2),1)="E",LEFT(TRIM($C2),1)="Y"),0,$C2),0)</f>
        <v>#REF!</v>
      </c>
      <c r="G2" s="19">
        <f>IFERROR(ROUND(IF(OR(#REF!="theory",#REF!="project",#REF!="lab")*OR(LEFT(TRIM($D2),1)="A",LEFT(TRIM($C2),1)="Y"),0,$D2),0),0)</f>
        <v>0</v>
      </c>
      <c r="H2" s="19">
        <f>IFERROR(ROUND(IF(OR(LEFT(TRIM($E2),1)="A",LEFT(TRIM($E2),1)="D"),0,$E2),0),0)</f>
        <v>0</v>
      </c>
      <c r="I2" s="19" t="e">
        <f>IF(LEFT(TRIM($C2),1)="Y",ROUND(1*H2,0),IF(#REF!="theory",IF(LEFT(TRIM($E2),1)="A",ROUND(F2*0.5+G2*0.2,0),IF(LEFT(TRIM($C2),1)="E",ROUND(G2*0.2+0.8*H2,0),ROUND(F2*0.5+G2*0.2+H2*0.3,0))),IF(#REF!="lab",IF(LEFT(TRIM($C2),1)="E",ROUND(1*H2,0),ROUND(0.5*F2+0.5*H2,0)),IF(#REF!="project",IF(LEFT(TRIM($C2),1)="E",ROUND(1*H2,0),ROUND(0.5*G2+0.5*H2,0)),"Th/Lab/Pr"))))</f>
        <v>#REF!</v>
      </c>
      <c r="J2" s="20" t="str">
        <f t="shared" ref="J2:J65" si="0">IF(OR(LEFT(TRIM($C2),1)="E",LEFT(TRIM($C2),1)="Y",$C2="")*AND($D2="",$E2="")," ",       IF(OR($H2&lt;$N$18,$I2&lt;$O$18,$N$18=0,$O$18=0,$E2="A"),"F",IF($I2&gt;=$L$2,$O$2,IF($I2&gt;=$L$3,$O$3,IF($I2&gt;=$L$4,$O$4,IF($I2&gt;=$L$5,$O$5,IF($I2&gt;=$L$6,$O$6,IF($I2&gt;=$L$7,$O$7,IF($I2&gt;=$L$8,$O$8,IF($I2&gt;=$L$9,$O$9,"F"))))))))))</f>
        <v xml:space="preserve"> </v>
      </c>
      <c r="K2" s="21" t="str">
        <f t="shared" ref="K2:K20" si="1">IF($J2="F",IF(AND($H2&lt;$N$18,$I2&gt;=$O$18),$I2,""),"")</f>
        <v/>
      </c>
      <c r="L2" s="22">
        <v>85</v>
      </c>
      <c r="M2" s="22" t="s">
        <v>122</v>
      </c>
      <c r="N2" s="22">
        <v>100</v>
      </c>
      <c r="O2" s="22" t="str">
        <f>IF(N2&gt;=$O$18,"O","F")</f>
        <v>O</v>
      </c>
      <c r="P2" s="23" t="str">
        <f t="shared" ref="P2:P20" si="2">IF(AND(LEFT(TRIM($D2),1)="A",LEFT(TRIM($E2),1)="A"),"Abs. in Mid and End",IF(LEFT(TRIM($C2),1)="E","Early Release",IF(LEFT(TRIM($E2),1)="A","Abs. in End",IF(LEFT(TRIM($E2),1)="D","Debarred",IF(LEFT(TRIM($D2),1)="A","Abs. in Mid",IF(LEFT(TRIM($C2),1)="Y","Year Back",""))))))</f>
        <v/>
      </c>
      <c r="Q2" s="24">
        <v>85</v>
      </c>
    </row>
    <row r="3" spans="1:17" x14ac:dyDescent="0.25">
      <c r="A3" s="15">
        <v>500123752</v>
      </c>
      <c r="B3" s="15" t="s">
        <v>123</v>
      </c>
      <c r="C3" s="16"/>
      <c r="D3" s="17" t="str">
        <f>'[1]Calculation sheet Mid Sem'!EY6</f>
        <v/>
      </c>
      <c r="E3" s="18" t="str">
        <f>'[1]Calculation sheet End Sem'!EY6</f>
        <v/>
      </c>
      <c r="F3" s="19" t="e">
        <f>ROUND(IF(OR(#REF!="project",LEFT(TRIM($C3),1)="E",LEFT(TRIM($C3),1)="Y"),0,$C3),0)</f>
        <v>#REF!</v>
      </c>
      <c r="G3" s="19">
        <f>IFERROR(ROUND(IF(OR(#REF!="theory",#REF!="project",#REF!="lab")*OR(LEFT(TRIM($D3),1)="A",LEFT(TRIM($C3),1)="Y"),0,$D3),0),0)</f>
        <v>0</v>
      </c>
      <c r="H3" s="19">
        <f t="shared" ref="H3:H66" si="3">IFERROR(ROUND(IF(OR(LEFT(TRIM($E3),1)="A",LEFT(TRIM($E3),1)="D"),0,$E3),0),0)</f>
        <v>0</v>
      </c>
      <c r="I3" s="19" t="e">
        <f>IF(LEFT(TRIM($C3),1)="Y",ROUND(1*H3,0),IF(#REF!="theory",IF(LEFT(TRIM($E3),1)="A",ROUND(F3*0.5+G3*0.2,0),IF(LEFT(TRIM($C3),1)="E",ROUND(G3*0.2+0.8*H3,0),ROUND(F3*0.5+G3*0.2+H3*0.3,0))),IF(#REF!="lab",IF(LEFT(TRIM($C3),1)="E",ROUND(1*H3,0),ROUND(0.5*F3+0.5*H3,0)),IF(#REF!="project",IF(LEFT(TRIM($C3),1)="E",ROUND(1*H3,0),ROUND(0.5*G3+0.5*H3,0)),"Th/Lab/Pr"))))</f>
        <v>#REF!</v>
      </c>
      <c r="J3" s="20" t="str">
        <f t="shared" si="0"/>
        <v xml:space="preserve"> </v>
      </c>
      <c r="K3" s="21" t="str">
        <f t="shared" si="1"/>
        <v/>
      </c>
      <c r="L3" s="25" t="e">
        <f>IF((LEFT(#REF!,1)="Y")*AND(#REF!&gt;30),Q3,IF(#REF!="Absolute",75,Q3))</f>
        <v>#REF!</v>
      </c>
      <c r="M3" s="26" t="s">
        <v>122</v>
      </c>
      <c r="N3" s="26">
        <f t="shared" ref="N3:N9" si="4">L2-1</f>
        <v>84</v>
      </c>
      <c r="O3" s="26" t="str">
        <f>IF(N3&gt;=$O$18,"A+","F")</f>
        <v>A+</v>
      </c>
      <c r="P3" s="23" t="str">
        <f t="shared" si="2"/>
        <v/>
      </c>
      <c r="Q3" s="27"/>
    </row>
    <row r="4" spans="1:17" x14ac:dyDescent="0.25">
      <c r="A4" s="15">
        <v>500119692</v>
      </c>
      <c r="B4" s="15" t="s">
        <v>124</v>
      </c>
      <c r="C4" s="16"/>
      <c r="D4" s="17" t="str">
        <f>'[1]Calculation sheet Mid Sem'!EY7</f>
        <v/>
      </c>
      <c r="E4" s="18" t="str">
        <f>'[1]Calculation sheet End Sem'!EY7</f>
        <v/>
      </c>
      <c r="F4" s="19" t="e">
        <f>ROUND(IF(OR(#REF!="project",LEFT(TRIM($C4),1)="E",LEFT(TRIM($C4),1)="Y"),0,$C4),0)</f>
        <v>#REF!</v>
      </c>
      <c r="G4" s="19">
        <f>IFERROR(ROUND(IF(OR(#REF!="theory",#REF!="project",#REF!="lab")*OR(LEFT(TRIM($D4),1)="A",LEFT(TRIM($C4),1)="Y"),0,$D4),0),0)</f>
        <v>0</v>
      </c>
      <c r="H4" s="19">
        <f t="shared" si="3"/>
        <v>0</v>
      </c>
      <c r="I4" s="19" t="e">
        <f>IF(LEFT(TRIM($C4),1)="Y",ROUND(1*H4,0),IF(#REF!="theory",IF(LEFT(TRIM($E4),1)="A",ROUND(F4*0.5+G4*0.2,0),IF(LEFT(TRIM($C4),1)="E",ROUND(G4*0.2+0.8*H4,0),ROUND(F4*0.5+G4*0.2+H4*0.3,0))),IF(#REF!="lab",IF(LEFT(TRIM($C4),1)="E",ROUND(1*H4,0),ROUND(0.5*F4+0.5*H4,0)),IF(#REF!="project",IF(LEFT(TRIM($C4),1)="E",ROUND(1*H4,0),ROUND(0.5*G4+0.5*H4,0)),"Th/Lab/Pr"))))</f>
        <v>#REF!</v>
      </c>
      <c r="J4" s="20" t="str">
        <f t="shared" si="0"/>
        <v xml:space="preserve"> </v>
      </c>
      <c r="K4" s="21" t="str">
        <f t="shared" si="1"/>
        <v/>
      </c>
      <c r="L4" s="25" t="e">
        <f>IF((LEFT(#REF!,1)="Y")*AND(#REF!&gt;30),Q4,IF(#REF!="Absolute",65,Q4))</f>
        <v>#REF!</v>
      </c>
      <c r="M4" s="26" t="s">
        <v>122</v>
      </c>
      <c r="N4" s="26" t="e">
        <f t="shared" si="4"/>
        <v>#REF!</v>
      </c>
      <c r="O4" s="26" t="e">
        <f>IF(N4&gt;=$O$18,"A","F")</f>
        <v>#REF!</v>
      </c>
      <c r="P4" s="23" t="str">
        <f t="shared" si="2"/>
        <v/>
      </c>
      <c r="Q4" s="27"/>
    </row>
    <row r="5" spans="1:17" x14ac:dyDescent="0.25">
      <c r="A5" s="15">
        <v>500121151</v>
      </c>
      <c r="B5" s="15" t="s">
        <v>125</v>
      </c>
      <c r="C5" s="16"/>
      <c r="D5" s="17" t="str">
        <f>'[1]Calculation sheet Mid Sem'!EY8</f>
        <v/>
      </c>
      <c r="E5" s="18" t="str">
        <f>'[1]Calculation sheet End Sem'!EY8</f>
        <v/>
      </c>
      <c r="F5" s="19" t="e">
        <f>ROUND(IF(OR(#REF!="project",LEFT(TRIM($C5),1)="E",LEFT(TRIM($C5),1)="Y"),0,$C5),0)</f>
        <v>#REF!</v>
      </c>
      <c r="G5" s="19">
        <f>IFERROR(ROUND(IF(OR(#REF!="theory",#REF!="project",#REF!="lab")*OR(LEFT(TRIM($D5),1)="A",LEFT(TRIM($C5),1)="Y"),0,$D5),0),0)</f>
        <v>0</v>
      </c>
      <c r="H5" s="19">
        <f t="shared" si="3"/>
        <v>0</v>
      </c>
      <c r="I5" s="19" t="e">
        <f>IF(LEFT(TRIM($C5),1)="Y",ROUND(1*H5,0),IF(#REF!="theory",IF(LEFT(TRIM($E5),1)="A",ROUND(F5*0.5+G5*0.2,0),IF(LEFT(TRIM($C5),1)="E",ROUND(G5*0.2+0.8*H5,0),ROUND(F5*0.5+G5*0.2+H5*0.3,0))),IF(#REF!="lab",IF(LEFT(TRIM($C5),1)="E",ROUND(1*H5,0),ROUND(0.5*F5+0.5*H5,0)),IF(#REF!="project",IF(LEFT(TRIM($C5),1)="E",ROUND(1*H5,0),ROUND(0.5*G5+0.5*H5,0)),"Th/Lab/Pr"))))</f>
        <v>#REF!</v>
      </c>
      <c r="J5" s="20" t="str">
        <f t="shared" si="0"/>
        <v xml:space="preserve"> </v>
      </c>
      <c r="K5" s="21" t="str">
        <f t="shared" si="1"/>
        <v/>
      </c>
      <c r="L5" s="25" t="e">
        <f>IF((LEFT(#REF!,1)="Y")*AND(#REF!&gt;30),Q5,IF(#REF!="Absolute",55,Q5))</f>
        <v>#REF!</v>
      </c>
      <c r="M5" s="26" t="s">
        <v>122</v>
      </c>
      <c r="N5" s="26" t="e">
        <f t="shared" si="4"/>
        <v>#REF!</v>
      </c>
      <c r="O5" s="26" t="e">
        <f>IF(N5&gt;=$O$18,"B+","F")</f>
        <v>#REF!</v>
      </c>
      <c r="P5" s="23" t="str">
        <f t="shared" si="2"/>
        <v/>
      </c>
      <c r="Q5" s="27"/>
    </row>
    <row r="6" spans="1:17" x14ac:dyDescent="0.25">
      <c r="A6" s="15">
        <v>500121447</v>
      </c>
      <c r="B6" s="15" t="s">
        <v>126</v>
      </c>
      <c r="C6" s="16"/>
      <c r="D6" s="17" t="str">
        <f>'[1]Calculation sheet Mid Sem'!EY9</f>
        <v/>
      </c>
      <c r="E6" s="18" t="str">
        <f>'[1]Calculation sheet End Sem'!EY9</f>
        <v/>
      </c>
      <c r="F6" s="19" t="e">
        <f>ROUND(IF(OR(#REF!="project",LEFT(TRIM($C6),1)="E",LEFT(TRIM($C6),1)="Y"),0,$C6),0)</f>
        <v>#REF!</v>
      </c>
      <c r="G6" s="19">
        <f>IFERROR(ROUND(IF(OR(#REF!="theory",#REF!="project",#REF!="lab")*OR(LEFT(TRIM($D6),1)="A",LEFT(TRIM($C6),1)="Y"),0,$D6),0),0)</f>
        <v>0</v>
      </c>
      <c r="H6" s="19">
        <f t="shared" si="3"/>
        <v>0</v>
      </c>
      <c r="I6" s="19" t="e">
        <f>IF(LEFT(TRIM($C6),1)="Y",ROUND(1*H6,0),IF(#REF!="theory",IF(LEFT(TRIM($E6),1)="A",ROUND(F6*0.5+G6*0.2,0),IF(LEFT(TRIM($C6),1)="E",ROUND(G6*0.2+0.8*H6,0),ROUND(F6*0.5+G6*0.2+H6*0.3,0))),IF(#REF!="lab",IF(LEFT(TRIM($C6),1)="E",ROUND(1*H6,0),ROUND(0.5*F6+0.5*H6,0)),IF(#REF!="project",IF(LEFT(TRIM($C6),1)="E",ROUND(1*H6,0),ROUND(0.5*G6+0.5*H6,0)),"Th/Lab/Pr"))))</f>
        <v>#REF!</v>
      </c>
      <c r="J6" s="20" t="str">
        <f t="shared" si="0"/>
        <v xml:space="preserve"> </v>
      </c>
      <c r="K6" s="21" t="str">
        <f t="shared" si="1"/>
        <v/>
      </c>
      <c r="L6" s="25" t="e">
        <f>IF((LEFT(#REF!,1)="Y")*AND(#REF!&gt;30),Q6,IF(#REF!="Absolute",45,Q6))</f>
        <v>#REF!</v>
      </c>
      <c r="M6" s="26" t="s">
        <v>122</v>
      </c>
      <c r="N6" s="26" t="e">
        <f t="shared" si="4"/>
        <v>#REF!</v>
      </c>
      <c r="O6" s="26" t="e">
        <f>IF(N6&gt;=$O$18,"B","F")</f>
        <v>#REF!</v>
      </c>
      <c r="P6" s="23" t="str">
        <f t="shared" si="2"/>
        <v/>
      </c>
      <c r="Q6" s="27"/>
    </row>
    <row r="7" spans="1:17" x14ac:dyDescent="0.25">
      <c r="A7" s="15">
        <v>500119713</v>
      </c>
      <c r="B7" s="15" t="s">
        <v>127</v>
      </c>
      <c r="C7" s="16"/>
      <c r="D7" s="17" t="str">
        <f>'[1]Calculation sheet Mid Sem'!EY10</f>
        <v/>
      </c>
      <c r="E7" s="18" t="str">
        <f>'[1]Calculation sheet End Sem'!EY10</f>
        <v/>
      </c>
      <c r="F7" s="19" t="e">
        <f>ROUND(IF(OR(#REF!="project",LEFT(TRIM($C7),1)="E",LEFT(TRIM($C7),1)="Y"),0,$C7),0)</f>
        <v>#REF!</v>
      </c>
      <c r="G7" s="19">
        <f>IFERROR(ROUND(IF(OR(#REF!="theory",#REF!="project",#REF!="lab")*OR(LEFT(TRIM($D7),1)="A",LEFT(TRIM($C7),1)="Y"),0,$D7),0),0)</f>
        <v>0</v>
      </c>
      <c r="H7" s="19">
        <f t="shared" si="3"/>
        <v>0</v>
      </c>
      <c r="I7" s="19" t="e">
        <f>IF(LEFT(TRIM($C7),1)="Y",ROUND(1*H7,0),IF(#REF!="theory",IF(LEFT(TRIM($E7),1)="A",ROUND(F7*0.5+G7*0.2,0),IF(LEFT(TRIM($C7),1)="E",ROUND(G7*0.2+0.8*H7,0),ROUND(F7*0.5+G7*0.2+H7*0.3,0))),IF(#REF!="lab",IF(LEFT(TRIM($C7),1)="E",ROUND(1*H7,0),ROUND(0.5*F7+0.5*H7,0)),IF(#REF!="project",IF(LEFT(TRIM($C7),1)="E",ROUND(1*H7,0),ROUND(0.5*G7+0.5*H7,0)),"Th/Lab/Pr"))))</f>
        <v>#REF!</v>
      </c>
      <c r="J7" s="20" t="str">
        <f t="shared" si="0"/>
        <v xml:space="preserve"> </v>
      </c>
      <c r="K7" s="21" t="str">
        <f t="shared" si="1"/>
        <v/>
      </c>
      <c r="L7" s="25" t="e">
        <f>IF((LEFT(#REF!,1)="Y")*AND(#REF!&gt;30),Q7,IF(#REF!="Absolute",40,Q7))</f>
        <v>#REF!</v>
      </c>
      <c r="M7" s="26" t="s">
        <v>122</v>
      </c>
      <c r="N7" s="26" t="e">
        <f t="shared" si="4"/>
        <v>#REF!</v>
      </c>
      <c r="O7" s="26" t="e">
        <f>IF(N7&gt;=$O$18,"C+","F")</f>
        <v>#REF!</v>
      </c>
      <c r="P7" s="23" t="str">
        <f t="shared" si="2"/>
        <v/>
      </c>
      <c r="Q7" s="27"/>
    </row>
    <row r="8" spans="1:17" x14ac:dyDescent="0.25">
      <c r="A8" s="15">
        <v>500121825</v>
      </c>
      <c r="B8" s="15" t="s">
        <v>128</v>
      </c>
      <c r="C8" s="16"/>
      <c r="D8" s="17" t="str">
        <f>'[1]Calculation sheet Mid Sem'!EY11</f>
        <v/>
      </c>
      <c r="E8" s="18" t="str">
        <f>'[1]Calculation sheet End Sem'!EY11</f>
        <v/>
      </c>
      <c r="F8" s="19" t="e">
        <f>ROUND(IF(OR(#REF!="project",LEFT(TRIM($C8),1)="E",LEFT(TRIM($C8),1)="Y"),0,$C8),0)</f>
        <v>#REF!</v>
      </c>
      <c r="G8" s="19">
        <f>IFERROR(ROUND(IF(OR(#REF!="theory",#REF!="project",#REF!="lab")*OR(LEFT(TRIM($D8),1)="A",LEFT(TRIM($C8),1)="Y"),0,$D8),0),0)</f>
        <v>0</v>
      </c>
      <c r="H8" s="19">
        <f t="shared" si="3"/>
        <v>0</v>
      </c>
      <c r="I8" s="19" t="e">
        <f>IF(LEFT(TRIM($C8),1)="Y",ROUND(1*H8,0),IF(#REF!="theory",IF(LEFT(TRIM($E8),1)="A",ROUND(F8*0.5+G8*0.2,0),IF(LEFT(TRIM($C8),1)="E",ROUND(G8*0.2+0.8*H8,0),ROUND(F8*0.5+G8*0.2+H8*0.3,0))),IF(#REF!="lab",IF(LEFT(TRIM($C8),1)="E",ROUND(1*H8,0),ROUND(0.5*F8+0.5*H8,0)),IF(#REF!="project",IF(LEFT(TRIM($C8),1)="E",ROUND(1*H8,0),ROUND(0.5*G8+0.5*H8,0)),"Th/Lab/Pr"))))</f>
        <v>#REF!</v>
      </c>
      <c r="J8" s="20" t="str">
        <f t="shared" si="0"/>
        <v xml:space="preserve"> </v>
      </c>
      <c r="K8" s="21" t="str">
        <f t="shared" si="1"/>
        <v/>
      </c>
      <c r="L8" s="26">
        <v>35</v>
      </c>
      <c r="M8" s="26" t="s">
        <v>122</v>
      </c>
      <c r="N8" s="26" t="e">
        <f t="shared" si="4"/>
        <v>#REF!</v>
      </c>
      <c r="O8" s="26" t="e">
        <f>IF(N8&gt;=$O$18,"C","F")</f>
        <v>#REF!</v>
      </c>
      <c r="P8" s="23" t="str">
        <f t="shared" si="2"/>
        <v/>
      </c>
      <c r="Q8" s="24">
        <v>35</v>
      </c>
    </row>
    <row r="9" spans="1:17" x14ac:dyDescent="0.25">
      <c r="A9" s="15">
        <v>500124723</v>
      </c>
      <c r="B9" s="15" t="s">
        <v>129</v>
      </c>
      <c r="C9" s="16"/>
      <c r="D9" s="17" t="str">
        <f>'[1]Calculation sheet Mid Sem'!EY12</f>
        <v/>
      </c>
      <c r="E9" s="18" t="str">
        <f>'[1]Calculation sheet End Sem'!EY12</f>
        <v/>
      </c>
      <c r="F9" s="19" t="e">
        <f>ROUND(IF(OR(#REF!="project",LEFT(TRIM($C9),1)="E",LEFT(TRIM($C9),1)="Y"),0,$C9),0)</f>
        <v>#REF!</v>
      </c>
      <c r="G9" s="19">
        <f>IFERROR(ROUND(IF(OR(#REF!="theory",#REF!="project",#REF!="lab")*OR(LEFT(TRIM($D9),1)="A",LEFT(TRIM($C9),1)="Y"),0,$D9),0),0)</f>
        <v>0</v>
      </c>
      <c r="H9" s="19">
        <f t="shared" si="3"/>
        <v>0</v>
      </c>
      <c r="I9" s="19" t="e">
        <f>IF(LEFT(TRIM($C9),1)="Y",ROUND(1*H9,0),IF(#REF!="theory",IF(LEFT(TRIM($E9),1)="A",ROUND(F9*0.5+G9*0.2,0),IF(LEFT(TRIM($C9),1)="E",ROUND(G9*0.2+0.8*H9,0),ROUND(F9*0.5+G9*0.2+H9*0.3,0))),IF(#REF!="lab",IF(LEFT(TRIM($C9),1)="E",ROUND(1*H9,0),ROUND(0.5*F9+0.5*H9,0)),IF(#REF!="project",IF(LEFT(TRIM($C9),1)="E",ROUND(1*H9,0),ROUND(0.5*G9+0.5*H9,0)),"Th/Lab/Pr"))))</f>
        <v>#REF!</v>
      </c>
      <c r="J9" s="20" t="str">
        <f t="shared" si="0"/>
        <v xml:space="preserve"> </v>
      </c>
      <c r="K9" s="21" t="str">
        <f t="shared" si="1"/>
        <v/>
      </c>
      <c r="L9" s="22">
        <f>IF(N1="Absolute",0,0)</f>
        <v>0</v>
      </c>
      <c r="M9" s="22" t="s">
        <v>122</v>
      </c>
      <c r="N9" s="22">
        <f t="shared" si="4"/>
        <v>34</v>
      </c>
      <c r="O9" s="22" t="str">
        <f>IF(N9&gt;=$O$18,"F","F")</f>
        <v>F</v>
      </c>
      <c r="P9" s="23" t="str">
        <f t="shared" si="2"/>
        <v/>
      </c>
      <c r="Q9" s="24">
        <v>0</v>
      </c>
    </row>
    <row r="10" spans="1:17" x14ac:dyDescent="0.25">
      <c r="A10" s="15">
        <v>500122546</v>
      </c>
      <c r="B10" s="15" t="s">
        <v>130</v>
      </c>
      <c r="C10" s="16"/>
      <c r="D10" s="17" t="str">
        <f>'[1]Calculation sheet Mid Sem'!EY13</f>
        <v/>
      </c>
      <c r="E10" s="18" t="str">
        <f>'[1]Calculation sheet End Sem'!EY13</f>
        <v/>
      </c>
      <c r="F10" s="19" t="e">
        <f>ROUND(IF(OR(#REF!="project",LEFT(TRIM($C10),1)="E",LEFT(TRIM($C10),1)="Y"),0,$C10),0)</f>
        <v>#REF!</v>
      </c>
      <c r="G10" s="19">
        <f>IFERROR(ROUND(IF(OR(#REF!="theory",#REF!="project",#REF!="lab")*OR(LEFT(TRIM($D10),1)="A",LEFT(TRIM($C10),1)="Y"),0,$D10),0),0)</f>
        <v>0</v>
      </c>
      <c r="H10" s="19">
        <f t="shared" si="3"/>
        <v>0</v>
      </c>
      <c r="I10" s="19" t="e">
        <f>IF(LEFT(TRIM($C10),1)="Y",ROUND(1*H10,0),IF(#REF!="theory",IF(LEFT(TRIM($E10),1)="A",ROUND(F10*0.5+G10*0.2,0),IF(LEFT(TRIM($C10),1)="E",ROUND(G10*0.2+0.8*H10,0),ROUND(F10*0.5+G10*0.2+H10*0.3,0))),IF(#REF!="lab",IF(LEFT(TRIM($C10),1)="E",ROUND(1*H10,0),ROUND(0.5*F10+0.5*H10,0)),IF(#REF!="project",IF(LEFT(TRIM($C10),1)="E",ROUND(1*H10,0),ROUND(0.5*G10+0.5*H10,0)),"Th/Lab/Pr"))))</f>
        <v>#REF!</v>
      </c>
      <c r="J10" s="20" t="str">
        <f t="shared" si="0"/>
        <v xml:space="preserve"> </v>
      </c>
      <c r="K10" s="21" t="str">
        <f t="shared" si="1"/>
        <v/>
      </c>
      <c r="L10" s="28"/>
      <c r="M10" s="23"/>
      <c r="N10" s="23"/>
      <c r="O10" s="23"/>
      <c r="P10" s="23" t="str">
        <f t="shared" si="2"/>
        <v/>
      </c>
    </row>
    <row r="11" spans="1:17" x14ac:dyDescent="0.25">
      <c r="A11" s="15">
        <v>500122550</v>
      </c>
      <c r="B11" s="15" t="s">
        <v>131</v>
      </c>
      <c r="C11" s="16"/>
      <c r="D11" s="17" t="str">
        <f>'[1]Calculation sheet Mid Sem'!EY14</f>
        <v/>
      </c>
      <c r="E11" s="18" t="str">
        <f>'[1]Calculation sheet End Sem'!EY14</f>
        <v/>
      </c>
      <c r="F11" s="19" t="e">
        <f>ROUND(IF(OR(#REF!="project",LEFT(TRIM($C11),1)="E",LEFT(TRIM($C11),1)="Y"),0,$C11),0)</f>
        <v>#REF!</v>
      </c>
      <c r="G11" s="19">
        <f>IFERROR(ROUND(IF(OR(#REF!="theory",#REF!="project",#REF!="lab")*OR(LEFT(TRIM($D11),1)="A",LEFT(TRIM($C11),1)="Y"),0,$D11),0),0)</f>
        <v>0</v>
      </c>
      <c r="H11" s="19">
        <f t="shared" si="3"/>
        <v>0</v>
      </c>
      <c r="I11" s="19" t="e">
        <f>IF(LEFT(TRIM($C11),1)="Y",ROUND(1*H11,0),IF(#REF!="theory",IF(LEFT(TRIM($E11),1)="A",ROUND(F11*0.5+G11*0.2,0),IF(LEFT(TRIM($C11),1)="E",ROUND(G11*0.2+0.8*H11,0),ROUND(F11*0.5+G11*0.2+H11*0.3,0))),IF(#REF!="lab",IF(LEFT(TRIM($C11),1)="E",ROUND(1*H11,0),ROUND(0.5*F11+0.5*H11,0)),IF(#REF!="project",IF(LEFT(TRIM($C11),1)="E",ROUND(1*H11,0),ROUND(0.5*G11+0.5*H11,0)),"Th/Lab/Pr"))))</f>
        <v>#REF!</v>
      </c>
      <c r="J11" s="20" t="str">
        <f t="shared" si="0"/>
        <v xml:space="preserve"> </v>
      </c>
      <c r="K11" s="21" t="str">
        <f t="shared" si="1"/>
        <v/>
      </c>
      <c r="L11" s="28"/>
      <c r="M11" s="23"/>
      <c r="N11" s="23"/>
      <c r="O11" s="23"/>
      <c r="P11" s="23" t="str">
        <f t="shared" si="2"/>
        <v/>
      </c>
    </row>
    <row r="12" spans="1:17" x14ac:dyDescent="0.25">
      <c r="A12" s="15">
        <v>500122580</v>
      </c>
      <c r="B12" s="15" t="s">
        <v>132</v>
      </c>
      <c r="C12" s="16"/>
      <c r="D12" s="17" t="str">
        <f>'[1]Calculation sheet Mid Sem'!EY15</f>
        <v/>
      </c>
      <c r="E12" s="18" t="str">
        <f>'[1]Calculation sheet End Sem'!EY15</f>
        <v/>
      </c>
      <c r="F12" s="19" t="e">
        <f>ROUND(IF(OR(#REF!="project",LEFT(TRIM($C12),1)="E",LEFT(TRIM($C12),1)="Y"),0,$C12),0)</f>
        <v>#REF!</v>
      </c>
      <c r="G12" s="19">
        <f>IFERROR(ROUND(IF(OR(#REF!="theory",#REF!="project",#REF!="lab")*OR(LEFT(TRIM($D12),1)="A",LEFT(TRIM($C12),1)="Y"),0,$D12),0),0)</f>
        <v>0</v>
      </c>
      <c r="H12" s="19">
        <f t="shared" si="3"/>
        <v>0</v>
      </c>
      <c r="I12" s="19" t="e">
        <f>IF(LEFT(TRIM($C12),1)="Y",ROUND(1*H12,0),IF(#REF!="theory",IF(LEFT(TRIM($E12),1)="A",ROUND(F12*0.5+G12*0.2,0),IF(LEFT(TRIM($C12),1)="E",ROUND(G12*0.2+0.8*H12,0),ROUND(F12*0.5+G12*0.2+H12*0.3,0))),IF(#REF!="lab",IF(LEFT(TRIM($C12),1)="E",ROUND(1*H12,0),ROUND(0.5*F12+0.5*H12,0)),IF(#REF!="project",IF(LEFT(TRIM($C12),1)="E",ROUND(1*H12,0),ROUND(0.5*G12+0.5*H12,0)),"Th/Lab/Pr"))))</f>
        <v>#REF!</v>
      </c>
      <c r="J12" s="20" t="str">
        <f t="shared" si="0"/>
        <v xml:space="preserve"> </v>
      </c>
      <c r="K12" s="21" t="str">
        <f t="shared" si="1"/>
        <v/>
      </c>
      <c r="L12" s="28"/>
      <c r="M12" s="23"/>
      <c r="N12" s="23"/>
      <c r="O12" s="23"/>
      <c r="P12" s="23" t="str">
        <f t="shared" si="2"/>
        <v/>
      </c>
    </row>
    <row r="13" spans="1:17" x14ac:dyDescent="0.25">
      <c r="A13" s="15">
        <v>500124374</v>
      </c>
      <c r="B13" s="15" t="s">
        <v>133</v>
      </c>
      <c r="C13" s="16"/>
      <c r="D13" s="17" t="str">
        <f>'[1]Calculation sheet Mid Sem'!EY16</f>
        <v/>
      </c>
      <c r="E13" s="18" t="str">
        <f>'[1]Calculation sheet End Sem'!EY16</f>
        <v/>
      </c>
      <c r="F13" s="19" t="e">
        <f>ROUND(IF(OR(#REF!="project",LEFT(TRIM($C13),1)="E",LEFT(TRIM($C13),1)="Y"),0,$C13),0)</f>
        <v>#REF!</v>
      </c>
      <c r="G13" s="19">
        <f>IFERROR(ROUND(IF(OR(#REF!="theory",#REF!="project",#REF!="lab")*OR(LEFT(TRIM($D13),1)="A",LEFT(TRIM($C13),1)="Y"),0,$D13),0),0)</f>
        <v>0</v>
      </c>
      <c r="H13" s="19">
        <f t="shared" si="3"/>
        <v>0</v>
      </c>
      <c r="I13" s="19" t="e">
        <f>IF(LEFT(TRIM($C13),1)="Y",ROUND(1*H13,0),IF(#REF!="theory",IF(LEFT(TRIM($E13),1)="A",ROUND(F13*0.5+G13*0.2,0),IF(LEFT(TRIM($C13),1)="E",ROUND(G13*0.2+0.8*H13,0),ROUND(F13*0.5+G13*0.2+H13*0.3,0))),IF(#REF!="lab",IF(LEFT(TRIM($C13),1)="E",ROUND(1*H13,0),ROUND(0.5*F13+0.5*H13,0)),IF(#REF!="project",IF(LEFT(TRIM($C13),1)="E",ROUND(1*H13,0),ROUND(0.5*G13+0.5*H13,0)),"Th/Lab/Pr"))))</f>
        <v>#REF!</v>
      </c>
      <c r="J13" s="20" t="str">
        <f t="shared" si="0"/>
        <v xml:space="preserve"> </v>
      </c>
      <c r="K13" s="21" t="str">
        <f t="shared" si="1"/>
        <v/>
      </c>
      <c r="L13" s="23"/>
      <c r="M13" s="23"/>
      <c r="N13" s="23"/>
      <c r="O13" s="23"/>
      <c r="P13" s="23" t="str">
        <f t="shared" si="2"/>
        <v/>
      </c>
    </row>
    <row r="14" spans="1:17" x14ac:dyDescent="0.25">
      <c r="A14" s="15">
        <v>500122718</v>
      </c>
      <c r="B14" s="15" t="s">
        <v>134</v>
      </c>
      <c r="C14" s="16"/>
      <c r="D14" s="17" t="str">
        <f>'[1]Calculation sheet Mid Sem'!EY17</f>
        <v/>
      </c>
      <c r="E14" s="18" t="str">
        <f>'[1]Calculation sheet End Sem'!EY17</f>
        <v/>
      </c>
      <c r="F14" s="19" t="e">
        <f>ROUND(IF(OR(#REF!="project",LEFT(TRIM($C14),1)="E",LEFT(TRIM($C14),1)="Y"),0,$C14),0)</f>
        <v>#REF!</v>
      </c>
      <c r="G14" s="19">
        <f>IFERROR(ROUND(IF(OR(#REF!="theory",#REF!="project",#REF!="lab")*OR(LEFT(TRIM($D14),1)="A",LEFT(TRIM($C14),1)="Y"),0,$D14),0),0)</f>
        <v>0</v>
      </c>
      <c r="H14" s="19">
        <f t="shared" si="3"/>
        <v>0</v>
      </c>
      <c r="I14" s="19" t="e">
        <f>IF(LEFT(TRIM($C14),1)="Y",ROUND(1*H14,0),IF(#REF!="theory",IF(LEFT(TRIM($E14),1)="A",ROUND(F14*0.5+G14*0.2,0),IF(LEFT(TRIM($C14),1)="E",ROUND(G14*0.2+0.8*H14,0),ROUND(F14*0.5+G14*0.2+H14*0.3,0))),IF(#REF!="lab",IF(LEFT(TRIM($C14),1)="E",ROUND(1*H14,0),ROUND(0.5*F14+0.5*H14,0)),IF(#REF!="project",IF(LEFT(TRIM($C14),1)="E",ROUND(1*H14,0),ROUND(0.5*G14+0.5*H14,0)),"Th/Lab/Pr"))))</f>
        <v>#REF!</v>
      </c>
      <c r="J14" s="20" t="str">
        <f t="shared" si="0"/>
        <v xml:space="preserve"> </v>
      </c>
      <c r="K14" s="21" t="str">
        <f t="shared" si="1"/>
        <v/>
      </c>
      <c r="L14" s="23"/>
      <c r="M14" s="23"/>
      <c r="N14" s="23"/>
      <c r="O14" s="23"/>
      <c r="P14" s="23" t="str">
        <f t="shared" si="2"/>
        <v/>
      </c>
    </row>
    <row r="15" spans="1:17" x14ac:dyDescent="0.25">
      <c r="A15" s="15">
        <v>500123204</v>
      </c>
      <c r="B15" s="15" t="s">
        <v>135</v>
      </c>
      <c r="C15" s="16"/>
      <c r="D15" s="17" t="str">
        <f>'[1]Calculation sheet Mid Sem'!EY18</f>
        <v/>
      </c>
      <c r="E15" s="18" t="str">
        <f>'[1]Calculation sheet End Sem'!EY18</f>
        <v/>
      </c>
      <c r="F15" s="19" t="e">
        <f>ROUND(IF(OR(#REF!="project",LEFT(TRIM($C15),1)="E",LEFT(TRIM($C15),1)="Y"),0,$C15),0)</f>
        <v>#REF!</v>
      </c>
      <c r="G15" s="19">
        <f>IFERROR(ROUND(IF(OR(#REF!="theory",#REF!="project",#REF!="lab")*OR(LEFT(TRIM($D15),1)="A",LEFT(TRIM($C15),1)="Y"),0,$D15),0),0)</f>
        <v>0</v>
      </c>
      <c r="H15" s="19">
        <f t="shared" si="3"/>
        <v>0</v>
      </c>
      <c r="I15" s="19" t="e">
        <f>IF(LEFT(TRIM($C15),1)="Y",ROUND(1*H15,0),IF(#REF!="theory",IF(LEFT(TRIM($E15),1)="A",ROUND(F15*0.5+G15*0.2,0),IF(LEFT(TRIM($C15),1)="E",ROUND(G15*0.2+0.8*H15,0),ROUND(F15*0.5+G15*0.2+H15*0.3,0))),IF(#REF!="lab",IF(LEFT(TRIM($C15),1)="E",ROUND(1*H15,0),ROUND(0.5*F15+0.5*H15,0)),IF(#REF!="project",IF(LEFT(TRIM($C15),1)="E",ROUND(1*H15,0),ROUND(0.5*G15+0.5*H15,0)),"Th/Lab/Pr"))))</f>
        <v>#REF!</v>
      </c>
      <c r="J15" s="20" t="str">
        <f t="shared" si="0"/>
        <v xml:space="preserve"> </v>
      </c>
      <c r="K15" s="21" t="str">
        <f t="shared" si="1"/>
        <v/>
      </c>
      <c r="L15" s="23"/>
      <c r="M15" s="23"/>
      <c r="N15" s="23" t="s">
        <v>136</v>
      </c>
      <c r="O15" s="23" t="s">
        <v>137</v>
      </c>
      <c r="P15" s="23" t="str">
        <f t="shared" si="2"/>
        <v/>
      </c>
    </row>
    <row r="16" spans="1:17" x14ac:dyDescent="0.25">
      <c r="A16" s="15">
        <v>500122020</v>
      </c>
      <c r="B16" s="15" t="s">
        <v>138</v>
      </c>
      <c r="C16" s="16"/>
      <c r="D16" s="17" t="str">
        <f>'[1]Calculation sheet Mid Sem'!EY19</f>
        <v/>
      </c>
      <c r="E16" s="18" t="str">
        <f>'[1]Calculation sheet End Sem'!EY19</f>
        <v/>
      </c>
      <c r="F16" s="19" t="e">
        <f>ROUND(IF(OR(#REF!="project",LEFT(TRIM($C16),1)="E",LEFT(TRIM($C16),1)="Y"),0,$C16),0)</f>
        <v>#REF!</v>
      </c>
      <c r="G16" s="19">
        <f>IFERROR(ROUND(IF(OR(#REF!="theory",#REF!="project",#REF!="lab")*OR(LEFT(TRIM($D16),1)="A",LEFT(TRIM($C16),1)="Y"),0,$D16),0),0)</f>
        <v>0</v>
      </c>
      <c r="H16" s="19">
        <f t="shared" si="3"/>
        <v>0</v>
      </c>
      <c r="I16" s="19" t="e">
        <f>IF(LEFT(TRIM($C16),1)="Y",ROUND(1*H16,0),IF(#REF!="theory",IF(LEFT(TRIM($E16),1)="A",ROUND(F16*0.5+G16*0.2,0),IF(LEFT(TRIM($C16),1)="E",ROUND(G16*0.2+0.8*H16,0),ROUND(F16*0.5+G16*0.2+H16*0.3,0))),IF(#REF!="lab",IF(LEFT(TRIM($C16),1)="E",ROUND(1*H16,0),ROUND(0.5*F16+0.5*H16,0)),IF(#REF!="project",IF(LEFT(TRIM($C16),1)="E",ROUND(1*H16,0),ROUND(0.5*G16+0.5*H16,0)),"Th/Lab/Pr"))))</f>
        <v>#REF!</v>
      </c>
      <c r="J16" s="20" t="str">
        <f t="shared" si="0"/>
        <v xml:space="preserve"> </v>
      </c>
      <c r="K16" s="21" t="str">
        <f t="shared" si="1"/>
        <v/>
      </c>
      <c r="L16" s="23" t="e">
        <f>IF(#REF!="YES","Overall","")</f>
        <v>#REF!</v>
      </c>
      <c r="M16" s="23" t="s">
        <v>139</v>
      </c>
      <c r="N16" s="23">
        <v>100</v>
      </c>
      <c r="O16" s="23">
        <v>100</v>
      </c>
      <c r="P16" s="23" t="str">
        <f t="shared" si="2"/>
        <v/>
      </c>
    </row>
    <row r="17" spans="1:16" x14ac:dyDescent="0.25">
      <c r="A17" s="15">
        <v>500124263</v>
      </c>
      <c r="B17" s="15" t="s">
        <v>140</v>
      </c>
      <c r="C17" s="16"/>
      <c r="D17" s="17" t="str">
        <f>'[1]Calculation sheet Mid Sem'!EY20</f>
        <v/>
      </c>
      <c r="E17" s="18" t="str">
        <f>'[1]Calculation sheet End Sem'!EY20</f>
        <v/>
      </c>
      <c r="F17" s="19" t="e">
        <f>ROUND(IF(OR(#REF!="project",LEFT(TRIM($C17),1)="E",LEFT(TRIM($C17),1)="Y"),0,$C17),0)</f>
        <v>#REF!</v>
      </c>
      <c r="G17" s="19">
        <f>IFERROR(ROUND(IF(OR(#REF!="theory",#REF!="project",#REF!="lab")*OR(LEFT(TRIM($D17),1)="A",LEFT(TRIM($C17),1)="Y"),0,$D17),0),0)</f>
        <v>0</v>
      </c>
      <c r="H17" s="19">
        <f t="shared" si="3"/>
        <v>0</v>
      </c>
      <c r="I17" s="19" t="e">
        <f>IF(LEFT(TRIM($C17),1)="Y",ROUND(1*H17,0),IF(#REF!="theory",IF(LEFT(TRIM($E17),1)="A",ROUND(F17*0.5+G17*0.2,0),IF(LEFT(TRIM($C17),1)="E",ROUND(G17*0.2+0.8*H17,0),ROUND(F17*0.5+G17*0.2+H17*0.3,0))),IF(#REF!="lab",IF(LEFT(TRIM($C17),1)="E",ROUND(1*H17,0),ROUND(0.5*F17+0.5*H17,0)),IF(#REF!="project",IF(LEFT(TRIM($C17),1)="E",ROUND(1*H17,0),ROUND(0.5*G17+0.5*H17,0)),"Th/Lab/Pr"))))</f>
        <v>#REF!</v>
      </c>
      <c r="J17" s="20" t="str">
        <f t="shared" si="0"/>
        <v xml:space="preserve"> </v>
      </c>
      <c r="K17" s="21" t="str">
        <f t="shared" si="1"/>
        <v/>
      </c>
      <c r="L17" s="23"/>
      <c r="M17" s="23"/>
      <c r="N17" s="23"/>
      <c r="O17" s="23"/>
      <c r="P17" s="23" t="str">
        <f t="shared" si="2"/>
        <v/>
      </c>
    </row>
    <row r="18" spans="1:16" x14ac:dyDescent="0.25">
      <c r="A18" s="15">
        <v>500122813</v>
      </c>
      <c r="B18" s="15" t="s">
        <v>141</v>
      </c>
      <c r="C18" s="16"/>
      <c r="D18" s="17" t="str">
        <f>'[1]Calculation sheet Mid Sem'!EY21</f>
        <v/>
      </c>
      <c r="E18" s="18" t="str">
        <f>'[1]Calculation sheet End Sem'!EY21</f>
        <v/>
      </c>
      <c r="F18" s="19" t="e">
        <f>ROUND(IF(OR(#REF!="project",LEFT(TRIM($C18),1)="E",LEFT(TRIM($C18),1)="Y"),0,$C18),0)</f>
        <v>#REF!</v>
      </c>
      <c r="G18" s="19">
        <f>IFERROR(ROUND(IF(OR(#REF!="theory",#REF!="project",#REF!="lab")*OR(LEFT(TRIM($D18),1)="A",LEFT(TRIM($C18),1)="Y"),0,$D18),0),0)</f>
        <v>0</v>
      </c>
      <c r="H18" s="19">
        <f t="shared" si="3"/>
        <v>0</v>
      </c>
      <c r="I18" s="19" t="e">
        <f>IF(LEFT(TRIM($C18),1)="Y",ROUND(1*H18,0),IF(#REF!="theory",IF(LEFT(TRIM($E18),1)="A",ROUND(F18*0.5+G18*0.2,0),IF(LEFT(TRIM($C18),1)="E",ROUND(G18*0.2+0.8*H18,0),ROUND(F18*0.5+G18*0.2+H18*0.3,0))),IF(#REF!="lab",IF(LEFT(TRIM($C18),1)="E",ROUND(1*H18,0),ROUND(0.5*F18+0.5*H18,0)),IF(#REF!="project",IF(LEFT(TRIM($C18),1)="E",ROUND(1*H18,0),ROUND(0.5*G18+0.5*H18,0)),"Th/Lab/Pr"))))</f>
        <v>#REF!</v>
      </c>
      <c r="J18" s="20" t="str">
        <f t="shared" si="0"/>
        <v xml:space="preserve"> </v>
      </c>
      <c r="K18" s="21" t="str">
        <f t="shared" si="1"/>
        <v/>
      </c>
      <c r="L18" s="23" t="e">
        <f>IF(#REF!="YES","Overall","")</f>
        <v>#REF!</v>
      </c>
      <c r="M18" s="23" t="s">
        <v>142</v>
      </c>
      <c r="N18" s="23">
        <v>35</v>
      </c>
      <c r="O18" s="23">
        <v>35</v>
      </c>
      <c r="P18" s="23" t="str">
        <f t="shared" si="2"/>
        <v/>
      </c>
    </row>
    <row r="19" spans="1:16" x14ac:dyDescent="0.25">
      <c r="A19" s="15">
        <v>500124001</v>
      </c>
      <c r="B19" s="15" t="s">
        <v>143</v>
      </c>
      <c r="C19" s="16"/>
      <c r="D19" s="17" t="str">
        <f>'[1]Calculation sheet Mid Sem'!EY22</f>
        <v/>
      </c>
      <c r="E19" s="18" t="str">
        <f>'[1]Calculation sheet End Sem'!EY22</f>
        <v/>
      </c>
      <c r="F19" s="19" t="e">
        <f>ROUND(IF(OR(#REF!="project",LEFT(TRIM($C19),1)="E",LEFT(TRIM($C19),1)="Y"),0,$C19),0)</f>
        <v>#REF!</v>
      </c>
      <c r="G19" s="19">
        <f>IFERROR(ROUND(IF(OR(#REF!="theory",#REF!="project",#REF!="lab")*OR(LEFT(TRIM($D19),1)="A",LEFT(TRIM($C19),1)="Y"),0,$D19),0),0)</f>
        <v>0</v>
      </c>
      <c r="H19" s="19">
        <f t="shared" si="3"/>
        <v>0</v>
      </c>
      <c r="I19" s="19" t="e">
        <f>IF(LEFT(TRIM($C19),1)="Y",ROUND(1*H19,0),IF(#REF!="theory",IF(LEFT(TRIM($E19),1)="A",ROUND(F19*0.5+G19*0.2,0),IF(LEFT(TRIM($C19),1)="E",ROUND(G19*0.2+0.8*H19,0),ROUND(F19*0.5+G19*0.2+H19*0.3,0))),IF(#REF!="lab",IF(LEFT(TRIM($C19),1)="E",ROUND(1*H19,0),ROUND(0.5*F19+0.5*H19,0)),IF(#REF!="project",IF(LEFT(TRIM($C19),1)="E",ROUND(1*H19,0),ROUND(0.5*G19+0.5*H19,0)),"Th/Lab/Pr"))))</f>
        <v>#REF!</v>
      </c>
      <c r="J19" s="20" t="str">
        <f t="shared" si="0"/>
        <v xml:space="preserve"> </v>
      </c>
      <c r="K19" s="21" t="str">
        <f t="shared" si="1"/>
        <v/>
      </c>
      <c r="L19" s="23"/>
      <c r="M19" s="23"/>
      <c r="N19" s="23"/>
      <c r="O19" s="23"/>
      <c r="P19" s="23" t="str">
        <f t="shared" si="2"/>
        <v/>
      </c>
    </row>
    <row r="20" spans="1:16" x14ac:dyDescent="0.25">
      <c r="A20" s="15">
        <v>500124268</v>
      </c>
      <c r="B20" s="15" t="s">
        <v>144</v>
      </c>
      <c r="C20" s="16"/>
      <c r="D20" s="17" t="str">
        <f>'[1]Calculation sheet Mid Sem'!EY23</f>
        <v/>
      </c>
      <c r="E20" s="18" t="str">
        <f>'[1]Calculation sheet End Sem'!EY23</f>
        <v/>
      </c>
      <c r="F20" s="19" t="e">
        <f>ROUND(IF(OR(#REF!="project",LEFT(TRIM($C20),1)="E",LEFT(TRIM($C20),1)="Y"),0,$C20),0)</f>
        <v>#REF!</v>
      </c>
      <c r="G20" s="19">
        <f>IFERROR(ROUND(IF(OR(#REF!="theory",#REF!="project",#REF!="lab")*OR(LEFT(TRIM($D20),1)="A",LEFT(TRIM($C20),1)="Y"),0,$D20),0),0)</f>
        <v>0</v>
      </c>
      <c r="H20" s="19">
        <f t="shared" si="3"/>
        <v>0</v>
      </c>
      <c r="I20" s="19" t="e">
        <f>IF(LEFT(TRIM($C20),1)="Y",ROUND(1*H20,0),IF(#REF!="theory",IF(LEFT(TRIM($E20),1)="A",ROUND(F20*0.5+G20*0.2,0),IF(LEFT(TRIM($C20),1)="E",ROUND(G20*0.2+0.8*H20,0),ROUND(F20*0.5+G20*0.2+H20*0.3,0))),IF(#REF!="lab",IF(LEFT(TRIM($C20),1)="E",ROUND(1*H20,0),ROUND(0.5*F20+0.5*H20,0)),IF(#REF!="project",IF(LEFT(TRIM($C20),1)="E",ROUND(1*H20,0),ROUND(0.5*G20+0.5*H20,0)),"Th/Lab/Pr"))))</f>
        <v>#REF!</v>
      </c>
      <c r="J20" s="20" t="str">
        <f t="shared" si="0"/>
        <v xml:space="preserve"> </v>
      </c>
      <c r="K20" s="21" t="str">
        <f t="shared" si="1"/>
        <v/>
      </c>
      <c r="L20" s="23"/>
      <c r="M20" s="23"/>
      <c r="N20" s="23"/>
      <c r="O20" s="23"/>
      <c r="P20" s="23" t="str">
        <f t="shared" si="2"/>
        <v/>
      </c>
    </row>
    <row r="21" spans="1:16" x14ac:dyDescent="0.25">
      <c r="A21" s="15">
        <v>500125476</v>
      </c>
      <c r="B21" s="15" t="s">
        <v>145</v>
      </c>
      <c r="C21" s="16"/>
      <c r="D21" s="17" t="str">
        <f>'[1]Calculation sheet Mid Sem'!EY24</f>
        <v/>
      </c>
      <c r="E21" s="18" t="str">
        <f>'[1]Calculation sheet End Sem'!EY24</f>
        <v/>
      </c>
      <c r="F21" s="19" t="e">
        <f>ROUND(IF(OR(#REF!="project",LEFT(TRIM($C21),1)="E",LEFT(TRIM($C21),1)="Y"),0,$C21),0)</f>
        <v>#REF!</v>
      </c>
      <c r="G21" s="19">
        <f>IFERROR(ROUND(IF(OR(#REF!="theory",#REF!="project",#REF!="lab")*OR(LEFT(TRIM($D21),1)="A",LEFT(TRIM($C21),1)="Y"),0,$D21),0),0)</f>
        <v>0</v>
      </c>
      <c r="H21" s="19">
        <f t="shared" si="3"/>
        <v>0</v>
      </c>
      <c r="I21" s="19" t="e">
        <f>IF(LEFT(TRIM($C21),1)="Y",ROUND(1*H21,0),IF(#REF!="theory",IF(LEFT(TRIM($E21),1)="A",ROUND(F21*0.5+G21*0.2,0),IF(LEFT(TRIM($C21),1)="E",ROUND(G21*0.2+0.8*H21,0),ROUND(F21*0.5+G21*0.2+H21*0.3,0))),IF(#REF!="lab",IF(LEFT(TRIM($C21),1)="E",ROUND(1*H21,0),ROUND(0.5*F21+0.5*H21,0)),IF(#REF!="project",IF(LEFT(TRIM($C21),1)="E",ROUND(1*H21,0),ROUND(0.5*G21+0.5*H21,0)),"Th/Lab/Pr"))))</f>
        <v>#REF!</v>
      </c>
      <c r="J21" s="20" t="str">
        <f t="shared" si="0"/>
        <v xml:space="preserve"> </v>
      </c>
      <c r="K21" s="21"/>
      <c r="L21" s="23"/>
      <c r="M21" s="23"/>
      <c r="N21" s="23"/>
      <c r="O21" s="23"/>
      <c r="P21" s="23"/>
    </row>
    <row r="22" spans="1:16" x14ac:dyDescent="0.25">
      <c r="A22" s="15">
        <v>500124273</v>
      </c>
      <c r="B22" s="15" t="s">
        <v>146</v>
      </c>
      <c r="C22" s="16"/>
      <c r="D22" s="17" t="str">
        <f>'[1]Calculation sheet Mid Sem'!EY25</f>
        <v/>
      </c>
      <c r="E22" s="18" t="str">
        <f>'[1]Calculation sheet End Sem'!EY25</f>
        <v/>
      </c>
      <c r="F22" s="19" t="e">
        <f>ROUND(IF(OR(#REF!="project",LEFT(TRIM($C22),1)="E",LEFT(TRIM($C22),1)="Y"),0,$C22),0)</f>
        <v>#REF!</v>
      </c>
      <c r="G22" s="19">
        <f>IFERROR(ROUND(IF(OR(#REF!="theory",#REF!="project",#REF!="lab")*OR(LEFT(TRIM($D22),1)="A",LEFT(TRIM($C22),1)="Y"),0,$D22),0),0)</f>
        <v>0</v>
      </c>
      <c r="H22" s="19">
        <f t="shared" si="3"/>
        <v>0</v>
      </c>
      <c r="I22" s="19" t="e">
        <f>IF(LEFT(TRIM($C22),1)="Y",ROUND(1*H22,0),IF(#REF!="theory",IF(LEFT(TRIM($E22),1)="A",ROUND(F22*0.5+G22*0.2,0),IF(LEFT(TRIM($C22),1)="E",ROUND(G22*0.2+0.8*H22,0),ROUND(F22*0.5+G22*0.2+H22*0.3,0))),IF(#REF!="lab",IF(LEFT(TRIM($C22),1)="E",ROUND(1*H22,0),ROUND(0.5*F22+0.5*H22,0)),IF(#REF!="project",IF(LEFT(TRIM($C22),1)="E",ROUND(1*H22,0),ROUND(0.5*G22+0.5*H22,0)),"Th/Lab/Pr"))))</f>
        <v>#REF!</v>
      </c>
      <c r="J22" s="20" t="str">
        <f t="shared" si="0"/>
        <v xml:space="preserve"> </v>
      </c>
      <c r="K22" s="21"/>
      <c r="L22" s="23"/>
      <c r="M22" s="23"/>
      <c r="N22" s="23"/>
      <c r="O22" s="23"/>
      <c r="P22" s="23"/>
    </row>
    <row r="23" spans="1:16" x14ac:dyDescent="0.25">
      <c r="A23" s="15">
        <v>500123440</v>
      </c>
      <c r="B23" s="15" t="s">
        <v>147</v>
      </c>
      <c r="C23" s="16"/>
      <c r="D23" s="17" t="str">
        <f>'[1]Calculation sheet Mid Sem'!EY26</f>
        <v/>
      </c>
      <c r="E23" s="18" t="str">
        <f>'[1]Calculation sheet End Sem'!EY26</f>
        <v/>
      </c>
      <c r="F23" s="19" t="e">
        <f>ROUND(IF(OR(#REF!="project",LEFT(TRIM($C23),1)="E",LEFT(TRIM($C23),1)="Y"),0,$C23),0)</f>
        <v>#REF!</v>
      </c>
      <c r="G23" s="19">
        <f>IFERROR(ROUND(IF(OR(#REF!="theory",#REF!="project",#REF!="lab")*OR(LEFT(TRIM($D23),1)="A",LEFT(TRIM($C23),1)="Y"),0,$D23),0),0)</f>
        <v>0</v>
      </c>
      <c r="H23" s="19">
        <f t="shared" si="3"/>
        <v>0</v>
      </c>
      <c r="I23" s="19" t="e">
        <f>IF(LEFT(TRIM($C23),1)="Y",ROUND(1*H23,0),IF(#REF!="theory",IF(LEFT(TRIM($E23),1)="A",ROUND(F23*0.5+G23*0.2,0),IF(LEFT(TRIM($C23),1)="E",ROUND(G23*0.2+0.8*H23,0),ROUND(F23*0.5+G23*0.2+H23*0.3,0))),IF(#REF!="lab",IF(LEFT(TRIM($C23),1)="E",ROUND(1*H23,0),ROUND(0.5*F23+0.5*H23,0)),IF(#REF!="project",IF(LEFT(TRIM($C23),1)="E",ROUND(1*H23,0),ROUND(0.5*G23+0.5*H23,0)),"Th/Lab/Pr"))))</f>
        <v>#REF!</v>
      </c>
      <c r="J23" s="20" t="str">
        <f t="shared" si="0"/>
        <v xml:space="preserve"> </v>
      </c>
      <c r="K23" s="21"/>
      <c r="L23" s="23"/>
      <c r="M23" s="23"/>
      <c r="N23" s="23"/>
      <c r="O23" s="23"/>
      <c r="P23" s="23"/>
    </row>
    <row r="24" spans="1:16" x14ac:dyDescent="0.25">
      <c r="A24" s="15">
        <v>500124490</v>
      </c>
      <c r="B24" s="15" t="s">
        <v>148</v>
      </c>
      <c r="C24" s="16"/>
      <c r="D24" s="17" t="str">
        <f>'[1]Calculation sheet Mid Sem'!EY27</f>
        <v/>
      </c>
      <c r="E24" s="18" t="str">
        <f>'[1]Calculation sheet End Sem'!EY27</f>
        <v/>
      </c>
      <c r="F24" s="19" t="e">
        <f>ROUND(IF(OR(#REF!="project",LEFT(TRIM($C24),1)="E",LEFT(TRIM($C24),1)="Y"),0,$C24),0)</f>
        <v>#REF!</v>
      </c>
      <c r="G24" s="19">
        <f>IFERROR(ROUND(IF(OR(#REF!="theory",#REF!="project",#REF!="lab")*OR(LEFT(TRIM($D24),1)="A",LEFT(TRIM($C24),1)="Y"),0,$D24),0),0)</f>
        <v>0</v>
      </c>
      <c r="H24" s="19">
        <f t="shared" si="3"/>
        <v>0</v>
      </c>
      <c r="I24" s="19" t="e">
        <f>IF(LEFT(TRIM($C24),1)="Y",ROUND(1*H24,0),IF(#REF!="theory",IF(LEFT(TRIM($E24),1)="A",ROUND(F24*0.5+G24*0.2,0),IF(LEFT(TRIM($C24),1)="E",ROUND(G24*0.2+0.8*H24,0),ROUND(F24*0.5+G24*0.2+H24*0.3,0))),IF(#REF!="lab",IF(LEFT(TRIM($C24),1)="E",ROUND(1*H24,0),ROUND(0.5*F24+0.5*H24,0)),IF(#REF!="project",IF(LEFT(TRIM($C24),1)="E",ROUND(1*H24,0),ROUND(0.5*G24+0.5*H24,0)),"Th/Lab/Pr"))))</f>
        <v>#REF!</v>
      </c>
      <c r="J24" s="20" t="str">
        <f t="shared" si="0"/>
        <v xml:space="preserve"> </v>
      </c>
      <c r="K24" s="21"/>
      <c r="L24" s="23"/>
      <c r="M24" s="23"/>
      <c r="N24" s="23"/>
      <c r="O24" s="23"/>
      <c r="P24" s="23"/>
    </row>
    <row r="25" spans="1:16" x14ac:dyDescent="0.25">
      <c r="A25" s="15">
        <v>500124276</v>
      </c>
      <c r="B25" s="15" t="s">
        <v>149</v>
      </c>
      <c r="C25" s="16"/>
      <c r="D25" s="17" t="str">
        <f>'[1]Calculation sheet Mid Sem'!EY28</f>
        <v/>
      </c>
      <c r="E25" s="18" t="str">
        <f>'[1]Calculation sheet End Sem'!EY28</f>
        <v/>
      </c>
      <c r="F25" s="19" t="e">
        <f>ROUND(IF(OR(#REF!="project",LEFT(TRIM($C25),1)="E",LEFT(TRIM($C25),1)="Y"),0,$C25),0)</f>
        <v>#REF!</v>
      </c>
      <c r="G25" s="19">
        <f>IFERROR(ROUND(IF(OR(#REF!="theory",#REF!="project",#REF!="lab")*OR(LEFT(TRIM($D25),1)="A",LEFT(TRIM($C25),1)="Y"),0,$D25),0),0)</f>
        <v>0</v>
      </c>
      <c r="H25" s="19">
        <f t="shared" si="3"/>
        <v>0</v>
      </c>
      <c r="I25" s="19" t="e">
        <f>IF(LEFT(TRIM($C25),1)="Y",ROUND(1*H25,0),IF(#REF!="theory",IF(LEFT(TRIM($E25),1)="A",ROUND(F25*0.5+G25*0.2,0),IF(LEFT(TRIM($C25),1)="E",ROUND(G25*0.2+0.8*H25,0),ROUND(F25*0.5+G25*0.2+H25*0.3,0))),IF(#REF!="lab",IF(LEFT(TRIM($C25),1)="E",ROUND(1*H25,0),ROUND(0.5*F25+0.5*H25,0)),IF(#REF!="project",IF(LEFT(TRIM($C25),1)="E",ROUND(1*H25,0),ROUND(0.5*G25+0.5*H25,0)),"Th/Lab/Pr"))))</f>
        <v>#REF!</v>
      </c>
      <c r="J25" s="20" t="str">
        <f t="shared" si="0"/>
        <v xml:space="preserve"> </v>
      </c>
      <c r="K25" s="21"/>
      <c r="L25" s="23"/>
      <c r="M25" s="23"/>
      <c r="N25" s="23"/>
      <c r="O25" s="23"/>
      <c r="P25" s="23"/>
    </row>
    <row r="26" spans="1:16" x14ac:dyDescent="0.25">
      <c r="A26" s="15">
        <v>500125392</v>
      </c>
      <c r="B26" s="15" t="s">
        <v>150</v>
      </c>
      <c r="C26" s="16"/>
      <c r="D26" s="17" t="str">
        <f>'[1]Calculation sheet Mid Sem'!EY29</f>
        <v/>
      </c>
      <c r="E26" s="18" t="str">
        <f>'[1]Calculation sheet End Sem'!EY29</f>
        <v/>
      </c>
      <c r="F26" s="19" t="e">
        <f>ROUND(IF(OR(#REF!="project",LEFT(TRIM($C26),1)="E",LEFT(TRIM($C26),1)="Y"),0,$C26),0)</f>
        <v>#REF!</v>
      </c>
      <c r="G26" s="19">
        <f>IFERROR(ROUND(IF(OR(#REF!="theory",#REF!="project",#REF!="lab")*OR(LEFT(TRIM($D26),1)="A",LEFT(TRIM($C26),1)="Y"),0,$D26),0),0)</f>
        <v>0</v>
      </c>
      <c r="H26" s="19">
        <f t="shared" si="3"/>
        <v>0</v>
      </c>
      <c r="I26" s="19" t="e">
        <f>IF(LEFT(TRIM($C26),1)="Y",ROUND(1*H26,0),IF(#REF!="theory",IF(LEFT(TRIM($E26),1)="A",ROUND(F26*0.5+G26*0.2,0),IF(LEFT(TRIM($C26),1)="E",ROUND(G26*0.2+0.8*H26,0),ROUND(F26*0.5+G26*0.2+H26*0.3,0))),IF(#REF!="lab",IF(LEFT(TRIM($C26),1)="E",ROUND(1*H26,0),ROUND(0.5*F26+0.5*H26,0)),IF(#REF!="project",IF(LEFT(TRIM($C26),1)="E",ROUND(1*H26,0),ROUND(0.5*G26+0.5*H26,0)),"Th/Lab/Pr"))))</f>
        <v>#REF!</v>
      </c>
      <c r="J26" s="20" t="str">
        <f t="shared" si="0"/>
        <v xml:space="preserve"> </v>
      </c>
      <c r="K26" s="21"/>
      <c r="L26" s="23"/>
      <c r="M26" s="23"/>
      <c r="N26" s="23"/>
      <c r="O26" s="23"/>
      <c r="P26" s="23"/>
    </row>
    <row r="27" spans="1:16" x14ac:dyDescent="0.25">
      <c r="A27" s="15">
        <v>500124495</v>
      </c>
      <c r="B27" s="15" t="s">
        <v>151</v>
      </c>
      <c r="C27" s="16"/>
      <c r="D27" s="17" t="str">
        <f>'[1]Calculation sheet Mid Sem'!EY30</f>
        <v/>
      </c>
      <c r="E27" s="18" t="str">
        <f>'[1]Calculation sheet End Sem'!EY30</f>
        <v/>
      </c>
      <c r="F27" s="19" t="e">
        <f>ROUND(IF(OR(#REF!="project",LEFT(TRIM($C27),1)="E",LEFT(TRIM($C27),1)="Y"),0,$C27),0)</f>
        <v>#REF!</v>
      </c>
      <c r="G27" s="19">
        <f>IFERROR(ROUND(IF(OR(#REF!="theory",#REF!="project",#REF!="lab")*OR(LEFT(TRIM($D27),1)="A",LEFT(TRIM($C27),1)="Y"),0,$D27),0),0)</f>
        <v>0</v>
      </c>
      <c r="H27" s="19">
        <f t="shared" si="3"/>
        <v>0</v>
      </c>
      <c r="I27" s="19" t="e">
        <f>IF(LEFT(TRIM($C27),1)="Y",ROUND(1*H27,0),IF(#REF!="theory",IF(LEFT(TRIM($E27),1)="A",ROUND(F27*0.5+G27*0.2,0),IF(LEFT(TRIM($C27),1)="E",ROUND(G27*0.2+0.8*H27,0),ROUND(F27*0.5+G27*0.2+H27*0.3,0))),IF(#REF!="lab",IF(LEFT(TRIM($C27),1)="E",ROUND(1*H27,0),ROUND(0.5*F27+0.5*H27,0)),IF(#REF!="project",IF(LEFT(TRIM($C27),1)="E",ROUND(1*H27,0),ROUND(0.5*G27+0.5*H27,0)),"Th/Lab/Pr"))))</f>
        <v>#REF!</v>
      </c>
      <c r="J27" s="20" t="str">
        <f t="shared" si="0"/>
        <v xml:space="preserve"> </v>
      </c>
      <c r="K27" s="21"/>
      <c r="L27" s="23"/>
      <c r="M27" s="23"/>
      <c r="N27" s="23"/>
      <c r="O27" s="23"/>
      <c r="P27" s="23"/>
    </row>
    <row r="28" spans="1:16" x14ac:dyDescent="0.25">
      <c r="A28" s="15">
        <v>500123459</v>
      </c>
      <c r="B28" s="15" t="s">
        <v>152</v>
      </c>
      <c r="C28" s="16"/>
      <c r="D28" s="17" t="str">
        <f>'[1]Calculation sheet Mid Sem'!EY31</f>
        <v/>
      </c>
      <c r="E28" s="18" t="str">
        <f>'[1]Calculation sheet End Sem'!EY31</f>
        <v/>
      </c>
      <c r="F28" s="19" t="e">
        <f>ROUND(IF(OR(#REF!="project",LEFT(TRIM($C28),1)="E",LEFT(TRIM($C28),1)="Y"),0,$C28),0)</f>
        <v>#REF!</v>
      </c>
      <c r="G28" s="19">
        <f>IFERROR(ROUND(IF(OR(#REF!="theory",#REF!="project",#REF!="lab")*OR(LEFT(TRIM($D28),1)="A",LEFT(TRIM($C28),1)="Y"),0,$D28),0),0)</f>
        <v>0</v>
      </c>
      <c r="H28" s="19">
        <f t="shared" si="3"/>
        <v>0</v>
      </c>
      <c r="I28" s="19" t="e">
        <f>IF(LEFT(TRIM($C28),1)="Y",ROUND(1*H28,0),IF(#REF!="theory",IF(LEFT(TRIM($E28),1)="A",ROUND(F28*0.5+G28*0.2,0),IF(LEFT(TRIM($C28),1)="E",ROUND(G28*0.2+0.8*H28,0),ROUND(F28*0.5+G28*0.2+H28*0.3,0))),IF(#REF!="lab",IF(LEFT(TRIM($C28),1)="E",ROUND(1*H28,0),ROUND(0.5*F28+0.5*H28,0)),IF(#REF!="project",IF(LEFT(TRIM($C28),1)="E",ROUND(1*H28,0),ROUND(0.5*G28+0.5*H28,0)),"Th/Lab/Pr"))))</f>
        <v>#REF!</v>
      </c>
      <c r="J28" s="20" t="str">
        <f t="shared" si="0"/>
        <v xml:space="preserve"> </v>
      </c>
      <c r="K28" s="21"/>
      <c r="L28" s="23"/>
      <c r="M28" s="23"/>
      <c r="N28" s="23"/>
      <c r="O28" s="23"/>
      <c r="P28" s="23"/>
    </row>
    <row r="29" spans="1:16" x14ac:dyDescent="0.25">
      <c r="A29" s="15">
        <v>500123846</v>
      </c>
      <c r="B29" s="15" t="s">
        <v>153</v>
      </c>
      <c r="C29" s="16"/>
      <c r="D29" s="17" t="str">
        <f>'[1]Calculation sheet Mid Sem'!EY32</f>
        <v/>
      </c>
      <c r="E29" s="18" t="str">
        <f>'[1]Calculation sheet End Sem'!EY32</f>
        <v/>
      </c>
      <c r="F29" s="19" t="e">
        <f>ROUND(IF(OR(#REF!="project",LEFT(TRIM($C29),1)="E",LEFT(TRIM($C29),1)="Y"),0,$C29),0)</f>
        <v>#REF!</v>
      </c>
      <c r="G29" s="19">
        <f>IFERROR(ROUND(IF(OR(#REF!="theory",#REF!="project",#REF!="lab")*OR(LEFT(TRIM($D29),1)="A",LEFT(TRIM($C29),1)="Y"),0,$D29),0),0)</f>
        <v>0</v>
      </c>
      <c r="H29" s="19">
        <f t="shared" si="3"/>
        <v>0</v>
      </c>
      <c r="I29" s="19" t="e">
        <f>IF(LEFT(TRIM($C29),1)="Y",ROUND(1*H29,0),IF(#REF!="theory",IF(LEFT(TRIM($E29),1)="A",ROUND(F29*0.5+G29*0.2,0),IF(LEFT(TRIM($C29),1)="E",ROUND(G29*0.2+0.8*H29,0),ROUND(F29*0.5+G29*0.2+H29*0.3,0))),IF(#REF!="lab",IF(LEFT(TRIM($C29),1)="E",ROUND(1*H29,0),ROUND(0.5*F29+0.5*H29,0)),IF(#REF!="project",IF(LEFT(TRIM($C29),1)="E",ROUND(1*H29,0),ROUND(0.5*G29+0.5*H29,0)),"Th/Lab/Pr"))))</f>
        <v>#REF!</v>
      </c>
      <c r="J29" s="20" t="str">
        <f t="shared" si="0"/>
        <v xml:space="preserve"> </v>
      </c>
      <c r="K29" s="21"/>
      <c r="L29" s="23"/>
      <c r="M29" s="23"/>
      <c r="N29" s="23"/>
      <c r="O29" s="23"/>
      <c r="P29" s="23"/>
    </row>
    <row r="30" spans="1:16" x14ac:dyDescent="0.25">
      <c r="A30" s="15">
        <v>500124732</v>
      </c>
      <c r="B30" s="15" t="s">
        <v>154</v>
      </c>
      <c r="C30" s="16"/>
      <c r="D30" s="17" t="str">
        <f>'[1]Calculation sheet Mid Sem'!EY33</f>
        <v/>
      </c>
      <c r="E30" s="18" t="str">
        <f>'[1]Calculation sheet End Sem'!EY33</f>
        <v/>
      </c>
      <c r="F30" s="19" t="e">
        <f>ROUND(IF(OR(#REF!="project",LEFT(TRIM($C30),1)="E",LEFT(TRIM($C30),1)="Y"),0,$C30),0)</f>
        <v>#REF!</v>
      </c>
      <c r="G30" s="19">
        <f>IFERROR(ROUND(IF(OR(#REF!="theory",#REF!="project",#REF!="lab")*OR(LEFT(TRIM($D30),1)="A",LEFT(TRIM($C30),1)="Y"),0,$D30),0),0)</f>
        <v>0</v>
      </c>
      <c r="H30" s="19">
        <f t="shared" si="3"/>
        <v>0</v>
      </c>
      <c r="I30" s="19" t="e">
        <f>IF(LEFT(TRIM($C30),1)="Y",ROUND(1*H30,0),IF(#REF!="theory",IF(LEFT(TRIM($E30),1)="A",ROUND(F30*0.5+G30*0.2,0),IF(LEFT(TRIM($C30),1)="E",ROUND(G30*0.2+0.8*H30,0),ROUND(F30*0.5+G30*0.2+H30*0.3,0))),IF(#REF!="lab",IF(LEFT(TRIM($C30),1)="E",ROUND(1*H30,0),ROUND(0.5*F30+0.5*H30,0)),IF(#REF!="project",IF(LEFT(TRIM($C30),1)="E",ROUND(1*H30,0),ROUND(0.5*G30+0.5*H30,0)),"Th/Lab/Pr"))))</f>
        <v>#REF!</v>
      </c>
      <c r="J30" s="20" t="str">
        <f t="shared" si="0"/>
        <v xml:space="preserve"> </v>
      </c>
      <c r="K30" s="21"/>
      <c r="L30" s="23"/>
      <c r="M30" s="23"/>
      <c r="N30" s="23"/>
      <c r="O30" s="23"/>
      <c r="P30" s="23"/>
    </row>
    <row r="31" spans="1:16" x14ac:dyDescent="0.25">
      <c r="A31" s="15">
        <v>500124909</v>
      </c>
      <c r="B31" s="15" t="s">
        <v>155</v>
      </c>
      <c r="C31" s="16"/>
      <c r="D31" s="17" t="str">
        <f>'[1]Calculation sheet Mid Sem'!EY34</f>
        <v/>
      </c>
      <c r="E31" s="18" t="str">
        <f>'[1]Calculation sheet End Sem'!EY34</f>
        <v/>
      </c>
      <c r="F31" s="19" t="e">
        <f>ROUND(IF(OR(#REF!="project",LEFT(TRIM($C31),1)="E",LEFT(TRIM($C31),1)="Y"),0,$C31),0)</f>
        <v>#REF!</v>
      </c>
      <c r="G31" s="19">
        <f>IFERROR(ROUND(IF(OR(#REF!="theory",#REF!="project",#REF!="lab")*OR(LEFT(TRIM($D31),1)="A",LEFT(TRIM($C31),1)="Y"),0,$D31),0),0)</f>
        <v>0</v>
      </c>
      <c r="H31" s="19">
        <f t="shared" si="3"/>
        <v>0</v>
      </c>
      <c r="I31" s="19" t="e">
        <f>IF(LEFT(TRIM($C31),1)="Y",ROUND(1*H31,0),IF(#REF!="theory",IF(LEFT(TRIM($E31),1)="A",ROUND(F31*0.5+G31*0.2,0),IF(LEFT(TRIM($C31),1)="E",ROUND(G31*0.2+0.8*H31,0),ROUND(F31*0.5+G31*0.2+H31*0.3,0))),IF(#REF!="lab",IF(LEFT(TRIM($C31),1)="E",ROUND(1*H31,0),ROUND(0.5*F31+0.5*H31,0)),IF(#REF!="project",IF(LEFT(TRIM($C31),1)="E",ROUND(1*H31,0),ROUND(0.5*G31+0.5*H31,0)),"Th/Lab/Pr"))))</f>
        <v>#REF!</v>
      </c>
      <c r="J31" s="20" t="str">
        <f t="shared" si="0"/>
        <v xml:space="preserve"> </v>
      </c>
      <c r="K31" s="21"/>
      <c r="L31" s="23"/>
      <c r="M31" s="23"/>
      <c r="N31" s="23"/>
      <c r="O31" s="23"/>
      <c r="P31" s="23"/>
    </row>
    <row r="32" spans="1:16" x14ac:dyDescent="0.25">
      <c r="A32" s="15">
        <v>500124212</v>
      </c>
      <c r="B32" s="15" t="s">
        <v>156</v>
      </c>
      <c r="C32" s="16"/>
      <c r="D32" s="17" t="str">
        <f>'[1]Calculation sheet Mid Sem'!EY35</f>
        <v/>
      </c>
      <c r="E32" s="18" t="str">
        <f>'[1]Calculation sheet End Sem'!EY35</f>
        <v/>
      </c>
      <c r="F32" s="19" t="e">
        <f>ROUND(IF(OR(#REF!="project",LEFT(TRIM($C32),1)="E",LEFT(TRIM($C32),1)="Y"),0,$C32),0)</f>
        <v>#REF!</v>
      </c>
      <c r="G32" s="19">
        <f>IFERROR(ROUND(IF(OR(#REF!="theory",#REF!="project",#REF!="lab")*OR(LEFT(TRIM($D32),1)="A",LEFT(TRIM($C32),1)="Y"),0,$D32),0),0)</f>
        <v>0</v>
      </c>
      <c r="H32" s="19">
        <f t="shared" si="3"/>
        <v>0</v>
      </c>
      <c r="I32" s="19" t="e">
        <f>IF(LEFT(TRIM($C32),1)="Y",ROUND(1*H32,0),IF(#REF!="theory",IF(LEFT(TRIM($E32),1)="A",ROUND(F32*0.5+G32*0.2,0),IF(LEFT(TRIM($C32),1)="E",ROUND(G32*0.2+0.8*H32,0),ROUND(F32*0.5+G32*0.2+H32*0.3,0))),IF(#REF!="lab",IF(LEFT(TRIM($C32),1)="E",ROUND(1*H32,0),ROUND(0.5*F32+0.5*H32,0)),IF(#REF!="project",IF(LEFT(TRIM($C32),1)="E",ROUND(1*H32,0),ROUND(0.5*G32+0.5*H32,0)),"Th/Lab/Pr"))))</f>
        <v>#REF!</v>
      </c>
      <c r="J32" s="20" t="str">
        <f t="shared" si="0"/>
        <v xml:space="preserve"> </v>
      </c>
      <c r="K32" s="21"/>
      <c r="L32" s="23"/>
      <c r="M32" s="23"/>
      <c r="N32" s="23"/>
      <c r="O32" s="23"/>
      <c r="P32" s="23"/>
    </row>
    <row r="33" spans="1:16" x14ac:dyDescent="0.25">
      <c r="A33" s="15">
        <v>500124295</v>
      </c>
      <c r="B33" s="15" t="s">
        <v>157</v>
      </c>
      <c r="C33" s="16"/>
      <c r="D33" s="17" t="str">
        <f>'[1]Calculation sheet Mid Sem'!EY36</f>
        <v/>
      </c>
      <c r="E33" s="18" t="str">
        <f>'[1]Calculation sheet End Sem'!EY36</f>
        <v/>
      </c>
      <c r="F33" s="19" t="e">
        <f>ROUND(IF(OR(#REF!="project",LEFT(TRIM($C33),1)="E",LEFT(TRIM($C33),1)="Y"),0,$C33),0)</f>
        <v>#REF!</v>
      </c>
      <c r="G33" s="19">
        <f>IFERROR(ROUND(IF(OR(#REF!="theory",#REF!="project",#REF!="lab")*OR(LEFT(TRIM($D33),1)="A",LEFT(TRIM($C33),1)="Y"),0,$D33),0),0)</f>
        <v>0</v>
      </c>
      <c r="H33" s="19">
        <f t="shared" si="3"/>
        <v>0</v>
      </c>
      <c r="I33" s="19" t="e">
        <f>IF(LEFT(TRIM($C33),1)="Y",ROUND(1*H33,0),IF(#REF!="theory",IF(LEFT(TRIM($E33),1)="A",ROUND(F33*0.5+G33*0.2,0),IF(LEFT(TRIM($C33),1)="E",ROUND(G33*0.2+0.8*H33,0),ROUND(F33*0.5+G33*0.2+H33*0.3,0))),IF(#REF!="lab",IF(LEFT(TRIM($C33),1)="E",ROUND(1*H33,0),ROUND(0.5*F33+0.5*H33,0)),IF(#REF!="project",IF(LEFT(TRIM($C33),1)="E",ROUND(1*H33,0),ROUND(0.5*G33+0.5*H33,0)),"Th/Lab/Pr"))))</f>
        <v>#REF!</v>
      </c>
      <c r="J33" s="20" t="str">
        <f t="shared" si="0"/>
        <v xml:space="preserve"> </v>
      </c>
      <c r="K33" s="21"/>
      <c r="L33" s="23"/>
      <c r="M33" s="23"/>
      <c r="N33" s="23"/>
      <c r="O33" s="23"/>
      <c r="P33" s="23"/>
    </row>
    <row r="34" spans="1:16" x14ac:dyDescent="0.25">
      <c r="A34" s="15">
        <v>500124586</v>
      </c>
      <c r="B34" s="15" t="s">
        <v>158</v>
      </c>
      <c r="C34" s="16"/>
      <c r="D34" s="17" t="str">
        <f>'[1]Calculation sheet Mid Sem'!EY37</f>
        <v/>
      </c>
      <c r="E34" s="18" t="str">
        <f>'[1]Calculation sheet End Sem'!EY37</f>
        <v/>
      </c>
      <c r="F34" s="19" t="e">
        <f>ROUND(IF(OR(#REF!="project",LEFT(TRIM($C34),1)="E",LEFT(TRIM($C34),1)="Y"),0,$C34),0)</f>
        <v>#REF!</v>
      </c>
      <c r="G34" s="19">
        <f>IFERROR(ROUND(IF(OR(#REF!="theory",#REF!="project",#REF!="lab")*OR(LEFT(TRIM($D34),1)="A",LEFT(TRIM($C34),1)="Y"),0,$D34),0),0)</f>
        <v>0</v>
      </c>
      <c r="H34" s="19">
        <f t="shared" si="3"/>
        <v>0</v>
      </c>
      <c r="I34" s="19" t="e">
        <f>IF(LEFT(TRIM($C34),1)="Y",ROUND(1*H34,0),IF(#REF!="theory",IF(LEFT(TRIM($E34),1)="A",ROUND(F34*0.5+G34*0.2,0),IF(LEFT(TRIM($C34),1)="E",ROUND(G34*0.2+0.8*H34,0),ROUND(F34*0.5+G34*0.2+H34*0.3,0))),IF(#REF!="lab",IF(LEFT(TRIM($C34),1)="E",ROUND(1*H34,0),ROUND(0.5*F34+0.5*H34,0)),IF(#REF!="project",IF(LEFT(TRIM($C34),1)="E",ROUND(1*H34,0),ROUND(0.5*G34+0.5*H34,0)),"Th/Lab/Pr"))))</f>
        <v>#REF!</v>
      </c>
      <c r="J34" s="20" t="str">
        <f t="shared" si="0"/>
        <v xml:space="preserve"> </v>
      </c>
      <c r="K34" s="21"/>
      <c r="L34" s="23"/>
      <c r="M34" s="23"/>
      <c r="N34" s="23"/>
      <c r="O34" s="23"/>
      <c r="P34" s="23"/>
    </row>
    <row r="35" spans="1:16" x14ac:dyDescent="0.25">
      <c r="A35" s="15">
        <v>500124217</v>
      </c>
      <c r="B35" s="15" t="s">
        <v>159</v>
      </c>
      <c r="C35" s="16"/>
      <c r="D35" s="17" t="str">
        <f>'[1]Calculation sheet Mid Sem'!EY38</f>
        <v/>
      </c>
      <c r="E35" s="18" t="str">
        <f>'[1]Calculation sheet End Sem'!EY38</f>
        <v/>
      </c>
      <c r="F35" s="19" t="e">
        <f>ROUND(IF(OR(#REF!="project",LEFT(TRIM($C35),1)="E",LEFT(TRIM($C35),1)="Y"),0,$C35),0)</f>
        <v>#REF!</v>
      </c>
      <c r="G35" s="19">
        <f>IFERROR(ROUND(IF(OR(#REF!="theory",#REF!="project",#REF!="lab")*OR(LEFT(TRIM($D35),1)="A",LEFT(TRIM($C35),1)="Y"),0,$D35),0),0)</f>
        <v>0</v>
      </c>
      <c r="H35" s="19">
        <f t="shared" si="3"/>
        <v>0</v>
      </c>
      <c r="I35" s="19" t="e">
        <f>IF(LEFT(TRIM($C35),1)="Y",ROUND(1*H35,0),IF(#REF!="theory",IF(LEFT(TRIM($E35),1)="A",ROUND(F35*0.5+G35*0.2,0),IF(LEFT(TRIM($C35),1)="E",ROUND(G35*0.2+0.8*H35,0),ROUND(F35*0.5+G35*0.2+H35*0.3,0))),IF(#REF!="lab",IF(LEFT(TRIM($C35),1)="E",ROUND(1*H35,0),ROUND(0.5*F35+0.5*H35,0)),IF(#REF!="project",IF(LEFT(TRIM($C35),1)="E",ROUND(1*H35,0),ROUND(0.5*G35+0.5*H35,0)),"Th/Lab/Pr"))))</f>
        <v>#REF!</v>
      </c>
      <c r="J35" s="20" t="str">
        <f t="shared" si="0"/>
        <v xml:space="preserve"> </v>
      </c>
      <c r="K35" s="21"/>
      <c r="L35" s="23"/>
      <c r="M35" s="23"/>
      <c r="N35" s="23"/>
      <c r="O35" s="23"/>
      <c r="P35" s="23"/>
    </row>
    <row r="36" spans="1:16" x14ac:dyDescent="0.25">
      <c r="A36" s="15">
        <v>500124127</v>
      </c>
      <c r="B36" s="15" t="s">
        <v>160</v>
      </c>
      <c r="C36" s="16"/>
      <c r="D36" s="17" t="str">
        <f>'[1]Calculation sheet Mid Sem'!EY39</f>
        <v/>
      </c>
      <c r="E36" s="18" t="str">
        <f>'[1]Calculation sheet End Sem'!EY39</f>
        <v/>
      </c>
      <c r="F36" s="19" t="e">
        <f>ROUND(IF(OR(#REF!="project",LEFT(TRIM($C36),1)="E",LEFT(TRIM($C36),1)="Y"),0,$C36),0)</f>
        <v>#REF!</v>
      </c>
      <c r="G36" s="19">
        <f>IFERROR(ROUND(IF(OR(#REF!="theory",#REF!="project",#REF!="lab")*OR(LEFT(TRIM($D36),1)="A",LEFT(TRIM($C36),1)="Y"),0,$D36),0),0)</f>
        <v>0</v>
      </c>
      <c r="H36" s="19">
        <f t="shared" si="3"/>
        <v>0</v>
      </c>
      <c r="I36" s="19" t="e">
        <f>IF(LEFT(TRIM($C36),1)="Y",ROUND(1*H36,0),IF(#REF!="theory",IF(LEFT(TRIM($E36),1)="A",ROUND(F36*0.5+G36*0.2,0),IF(LEFT(TRIM($C36),1)="E",ROUND(G36*0.2+0.8*H36,0),ROUND(F36*0.5+G36*0.2+H36*0.3,0))),IF(#REF!="lab",IF(LEFT(TRIM($C36),1)="E",ROUND(1*H36,0),ROUND(0.5*F36+0.5*H36,0)),IF(#REF!="project",IF(LEFT(TRIM($C36),1)="E",ROUND(1*H36,0),ROUND(0.5*G36+0.5*H36,0)),"Th/Lab/Pr"))))</f>
        <v>#REF!</v>
      </c>
      <c r="J36" s="20" t="str">
        <f t="shared" si="0"/>
        <v xml:space="preserve"> </v>
      </c>
      <c r="K36" s="21"/>
      <c r="L36" s="23"/>
      <c r="M36" s="23"/>
      <c r="N36" s="23"/>
      <c r="O36" s="23"/>
      <c r="P36" s="23"/>
    </row>
    <row r="37" spans="1:16" x14ac:dyDescent="0.25">
      <c r="A37" s="15">
        <v>500124312</v>
      </c>
      <c r="B37" s="15" t="s">
        <v>161</v>
      </c>
      <c r="C37" s="16"/>
      <c r="D37" s="17" t="str">
        <f>'[1]Calculation sheet Mid Sem'!EY40</f>
        <v/>
      </c>
      <c r="E37" s="18" t="str">
        <f>'[1]Calculation sheet End Sem'!EY40</f>
        <v/>
      </c>
      <c r="F37" s="19" t="e">
        <f>ROUND(IF(OR(#REF!="project",LEFT(TRIM($C37),1)="E",LEFT(TRIM($C37),1)="Y"),0,$C37),0)</f>
        <v>#REF!</v>
      </c>
      <c r="G37" s="19">
        <f>IFERROR(ROUND(IF(OR(#REF!="theory",#REF!="project",#REF!="lab")*OR(LEFT(TRIM($D37),1)="A",LEFT(TRIM($C37),1)="Y"),0,$D37),0),0)</f>
        <v>0</v>
      </c>
      <c r="H37" s="19">
        <f t="shared" si="3"/>
        <v>0</v>
      </c>
      <c r="I37" s="19" t="e">
        <f>IF(LEFT(TRIM($C37),1)="Y",ROUND(1*H37,0),IF(#REF!="theory",IF(LEFT(TRIM($E37),1)="A",ROUND(F37*0.5+G37*0.2,0),IF(LEFT(TRIM($C37),1)="E",ROUND(G37*0.2+0.8*H37,0),ROUND(F37*0.5+G37*0.2+H37*0.3,0))),IF(#REF!="lab",IF(LEFT(TRIM($C37),1)="E",ROUND(1*H37,0),ROUND(0.5*F37+0.5*H37,0)),IF(#REF!="project",IF(LEFT(TRIM($C37),1)="E",ROUND(1*H37,0),ROUND(0.5*G37+0.5*H37,0)),"Th/Lab/Pr"))))</f>
        <v>#REF!</v>
      </c>
      <c r="J37" s="20" t="str">
        <f t="shared" si="0"/>
        <v xml:space="preserve"> </v>
      </c>
      <c r="K37" s="21"/>
      <c r="L37" s="23"/>
      <c r="M37" s="23"/>
      <c r="N37" s="23"/>
      <c r="O37" s="23"/>
      <c r="P37" s="23"/>
    </row>
    <row r="38" spans="1:16" x14ac:dyDescent="0.25">
      <c r="A38" s="15">
        <v>500125141</v>
      </c>
      <c r="B38" s="15" t="s">
        <v>162</v>
      </c>
      <c r="C38" s="16"/>
      <c r="D38" s="17" t="str">
        <f>'[1]Calculation sheet Mid Sem'!EY41</f>
        <v/>
      </c>
      <c r="E38" s="18" t="str">
        <f>'[1]Calculation sheet End Sem'!EY41</f>
        <v/>
      </c>
      <c r="F38" s="19" t="e">
        <f>ROUND(IF(OR(#REF!="project",LEFT(TRIM($C38),1)="E",LEFT(TRIM($C38),1)="Y"),0,$C38),0)</f>
        <v>#REF!</v>
      </c>
      <c r="G38" s="19">
        <f>IFERROR(ROUND(IF(OR(#REF!="theory",#REF!="project",#REF!="lab")*OR(LEFT(TRIM($D38),1)="A",LEFT(TRIM($C38),1)="Y"),0,$D38),0),0)</f>
        <v>0</v>
      </c>
      <c r="H38" s="19">
        <f t="shared" si="3"/>
        <v>0</v>
      </c>
      <c r="I38" s="19" t="e">
        <f>IF(LEFT(TRIM($C38),1)="Y",ROUND(1*H38,0),IF(#REF!="theory",IF(LEFT(TRIM($E38),1)="A",ROUND(F38*0.5+G38*0.2,0),IF(LEFT(TRIM($C38),1)="E",ROUND(G38*0.2+0.8*H38,0),ROUND(F38*0.5+G38*0.2+H38*0.3,0))),IF(#REF!="lab",IF(LEFT(TRIM($C38),1)="E",ROUND(1*H38,0),ROUND(0.5*F38+0.5*H38,0)),IF(#REF!="project",IF(LEFT(TRIM($C38),1)="E",ROUND(1*H38,0),ROUND(0.5*G38+0.5*H38,0)),"Th/Lab/Pr"))))</f>
        <v>#REF!</v>
      </c>
      <c r="J38" s="20" t="str">
        <f t="shared" si="0"/>
        <v xml:space="preserve"> </v>
      </c>
      <c r="K38" s="21"/>
      <c r="L38" s="23"/>
      <c r="M38" s="23"/>
      <c r="N38" s="23"/>
      <c r="O38" s="23"/>
      <c r="P38" s="23"/>
    </row>
    <row r="39" spans="1:16" x14ac:dyDescent="0.25">
      <c r="A39" s="15">
        <v>500125290</v>
      </c>
      <c r="B39" s="15" t="s">
        <v>163</v>
      </c>
      <c r="C39" s="16"/>
      <c r="D39" s="17" t="str">
        <f>'[1]Calculation sheet Mid Sem'!EY42</f>
        <v/>
      </c>
      <c r="E39" s="18" t="str">
        <f>'[1]Calculation sheet End Sem'!EY42</f>
        <v/>
      </c>
      <c r="F39" s="19" t="e">
        <f>ROUND(IF(OR(#REF!="project",LEFT(TRIM($C39),1)="E",LEFT(TRIM($C39),1)="Y"),0,$C39),0)</f>
        <v>#REF!</v>
      </c>
      <c r="G39" s="19">
        <f>IFERROR(ROUND(IF(OR(#REF!="theory",#REF!="project",#REF!="lab")*OR(LEFT(TRIM($D39),1)="A",LEFT(TRIM($C39),1)="Y"),0,$D39),0),0)</f>
        <v>0</v>
      </c>
      <c r="H39" s="19">
        <f t="shared" si="3"/>
        <v>0</v>
      </c>
      <c r="I39" s="19" t="e">
        <f>IF(LEFT(TRIM($C39),1)="Y",ROUND(1*H39,0),IF(#REF!="theory",IF(LEFT(TRIM($E39),1)="A",ROUND(F39*0.5+G39*0.2,0),IF(LEFT(TRIM($C39),1)="E",ROUND(G39*0.2+0.8*H39,0),ROUND(F39*0.5+G39*0.2+H39*0.3,0))),IF(#REF!="lab",IF(LEFT(TRIM($C39),1)="E",ROUND(1*H39,0),ROUND(0.5*F39+0.5*H39,0)),IF(#REF!="project",IF(LEFT(TRIM($C39),1)="E",ROUND(1*H39,0),ROUND(0.5*G39+0.5*H39,0)),"Th/Lab/Pr"))))</f>
        <v>#REF!</v>
      </c>
      <c r="J39" s="20" t="str">
        <f t="shared" si="0"/>
        <v xml:space="preserve"> </v>
      </c>
      <c r="K39" s="21"/>
      <c r="L39" s="23"/>
      <c r="M39" s="23"/>
      <c r="N39" s="23"/>
      <c r="O39" s="23"/>
      <c r="P39" s="23"/>
    </row>
    <row r="40" spans="1:16" x14ac:dyDescent="0.25">
      <c r="A40" s="15">
        <v>500125209</v>
      </c>
      <c r="B40" s="15" t="s">
        <v>164</v>
      </c>
      <c r="C40" s="16"/>
      <c r="D40" s="17" t="str">
        <f>'[1]Calculation sheet Mid Sem'!EY43</f>
        <v/>
      </c>
      <c r="E40" s="18" t="str">
        <f>'[1]Calculation sheet End Sem'!EY43</f>
        <v/>
      </c>
      <c r="F40" s="19" t="e">
        <f>ROUND(IF(OR(#REF!="project",LEFT(TRIM($C40),1)="E",LEFT(TRIM($C40),1)="Y"),0,$C40),0)</f>
        <v>#REF!</v>
      </c>
      <c r="G40" s="19">
        <f>IFERROR(ROUND(IF(OR(#REF!="theory",#REF!="project",#REF!="lab")*OR(LEFT(TRIM($D40),1)="A",LEFT(TRIM($C40),1)="Y"),0,$D40),0),0)</f>
        <v>0</v>
      </c>
      <c r="H40" s="19">
        <f t="shared" si="3"/>
        <v>0</v>
      </c>
      <c r="I40" s="19" t="e">
        <f>IF(LEFT(TRIM($C40),1)="Y",ROUND(1*H40,0),IF(#REF!="theory",IF(LEFT(TRIM($E40),1)="A",ROUND(F40*0.5+G40*0.2,0),IF(LEFT(TRIM($C40),1)="E",ROUND(G40*0.2+0.8*H40,0),ROUND(F40*0.5+G40*0.2+H40*0.3,0))),IF(#REF!="lab",IF(LEFT(TRIM($C40),1)="E",ROUND(1*H40,0),ROUND(0.5*F40+0.5*H40,0)),IF(#REF!="project",IF(LEFT(TRIM($C40),1)="E",ROUND(1*H40,0),ROUND(0.5*G40+0.5*H40,0)),"Th/Lab/Pr"))))</f>
        <v>#REF!</v>
      </c>
      <c r="J40" s="20" t="str">
        <f t="shared" si="0"/>
        <v xml:space="preserve"> </v>
      </c>
      <c r="K40" s="21"/>
      <c r="L40" s="23"/>
      <c r="M40" s="23"/>
      <c r="N40" s="23"/>
      <c r="O40" s="23"/>
      <c r="P40" s="23"/>
    </row>
    <row r="41" spans="1:16" x14ac:dyDescent="0.25">
      <c r="A41" s="15">
        <v>500126863</v>
      </c>
      <c r="B41" s="15" t="s">
        <v>165</v>
      </c>
      <c r="C41" s="16"/>
      <c r="D41" s="17" t="str">
        <f>'[1]Calculation sheet Mid Sem'!EY44</f>
        <v/>
      </c>
      <c r="E41" s="18" t="str">
        <f>'[1]Calculation sheet End Sem'!EY44</f>
        <v/>
      </c>
      <c r="F41" s="19" t="e">
        <f>ROUND(IF(OR(#REF!="project",LEFT(TRIM($C41),1)="E",LEFT(TRIM($C41),1)="Y"),0,$C41),0)</f>
        <v>#REF!</v>
      </c>
      <c r="G41" s="19">
        <f>IFERROR(ROUND(IF(OR(#REF!="theory",#REF!="project",#REF!="lab")*OR(LEFT(TRIM($D41),1)="A",LEFT(TRIM($C41),1)="Y"),0,$D41),0),0)</f>
        <v>0</v>
      </c>
      <c r="H41" s="19">
        <f t="shared" si="3"/>
        <v>0</v>
      </c>
      <c r="I41" s="19" t="e">
        <f>IF(LEFT(TRIM($C41),1)="Y",ROUND(1*H41,0),IF(#REF!="theory",IF(LEFT(TRIM($E41),1)="A",ROUND(F41*0.5+G41*0.2,0),IF(LEFT(TRIM($C41),1)="E",ROUND(G41*0.2+0.8*H41,0),ROUND(F41*0.5+G41*0.2+H41*0.3,0))),IF(#REF!="lab",IF(LEFT(TRIM($C41),1)="E",ROUND(1*H41,0),ROUND(0.5*F41+0.5*H41,0)),IF(#REF!="project",IF(LEFT(TRIM($C41),1)="E",ROUND(1*H41,0),ROUND(0.5*G41+0.5*H41,0)),"Th/Lab/Pr"))))</f>
        <v>#REF!</v>
      </c>
      <c r="J41" s="20" t="str">
        <f t="shared" si="0"/>
        <v xml:space="preserve"> </v>
      </c>
      <c r="K41" s="21"/>
      <c r="L41" s="23"/>
      <c r="M41" s="23"/>
      <c r="N41" s="23"/>
      <c r="O41" s="23"/>
      <c r="P41" s="23"/>
    </row>
    <row r="42" spans="1:16" x14ac:dyDescent="0.25">
      <c r="A42" s="15">
        <v>500127057</v>
      </c>
      <c r="B42" s="15" t="s">
        <v>166</v>
      </c>
      <c r="C42" s="16"/>
      <c r="D42" s="17" t="str">
        <f>'[1]Calculation sheet Mid Sem'!EY45</f>
        <v/>
      </c>
      <c r="E42" s="18" t="str">
        <f>'[1]Calculation sheet End Sem'!EY45</f>
        <v/>
      </c>
      <c r="F42" s="19" t="e">
        <f>ROUND(IF(OR(#REF!="project",LEFT(TRIM($C42),1)="E",LEFT(TRIM($C42),1)="Y"),0,$C42),0)</f>
        <v>#REF!</v>
      </c>
      <c r="G42" s="19">
        <f>IFERROR(ROUND(IF(OR(#REF!="theory",#REF!="project",#REF!="lab")*OR(LEFT(TRIM($D42),1)="A",LEFT(TRIM($C42),1)="Y"),0,$D42),0),0)</f>
        <v>0</v>
      </c>
      <c r="H42" s="19">
        <f t="shared" si="3"/>
        <v>0</v>
      </c>
      <c r="I42" s="19" t="e">
        <f>IF(LEFT(TRIM($C42),1)="Y",ROUND(1*H42,0),IF(#REF!="theory",IF(LEFT(TRIM($E42),1)="A",ROUND(F42*0.5+G42*0.2,0),IF(LEFT(TRIM($C42),1)="E",ROUND(G42*0.2+0.8*H42,0),ROUND(F42*0.5+G42*0.2+H42*0.3,0))),IF(#REF!="lab",IF(LEFT(TRIM($C42),1)="E",ROUND(1*H42,0),ROUND(0.5*F42+0.5*H42,0)),IF(#REF!="project",IF(LEFT(TRIM($C42),1)="E",ROUND(1*H42,0),ROUND(0.5*G42+0.5*H42,0)),"Th/Lab/Pr"))))</f>
        <v>#REF!</v>
      </c>
      <c r="J42" s="20" t="str">
        <f t="shared" si="0"/>
        <v xml:space="preserve"> </v>
      </c>
      <c r="K42" s="21"/>
      <c r="L42" s="23"/>
      <c r="M42" s="23"/>
      <c r="N42" s="23"/>
      <c r="O42" s="23"/>
      <c r="P42" s="23"/>
    </row>
    <row r="43" spans="1:16" x14ac:dyDescent="0.25">
      <c r="A43" s="15">
        <v>500127096</v>
      </c>
      <c r="B43" s="15" t="s">
        <v>167</v>
      </c>
      <c r="C43" s="16"/>
      <c r="D43" s="17" t="str">
        <f>'[1]Calculation sheet Mid Sem'!EY46</f>
        <v/>
      </c>
      <c r="E43" s="18" t="str">
        <f>'[1]Calculation sheet End Sem'!EY46</f>
        <v/>
      </c>
      <c r="F43" s="19" t="e">
        <f>ROUND(IF(OR(#REF!="project",LEFT(TRIM($C43),1)="E",LEFT(TRIM($C43),1)="Y"),0,$C43),0)</f>
        <v>#REF!</v>
      </c>
      <c r="G43" s="19">
        <f>IFERROR(ROUND(IF(OR(#REF!="theory",#REF!="project",#REF!="lab")*OR(LEFT(TRIM($D43),1)="A",LEFT(TRIM($C43),1)="Y"),0,$D43),0),0)</f>
        <v>0</v>
      </c>
      <c r="H43" s="19">
        <f t="shared" si="3"/>
        <v>0</v>
      </c>
      <c r="I43" s="19" t="e">
        <f>IF(LEFT(TRIM($C43),1)="Y",ROUND(1*H43,0),IF(#REF!="theory",IF(LEFT(TRIM($E43),1)="A",ROUND(F43*0.5+G43*0.2,0),IF(LEFT(TRIM($C43),1)="E",ROUND(G43*0.2+0.8*H43,0),ROUND(F43*0.5+G43*0.2+H43*0.3,0))),IF(#REF!="lab",IF(LEFT(TRIM($C43),1)="E",ROUND(1*H43,0),ROUND(0.5*F43+0.5*H43,0)),IF(#REF!="project",IF(LEFT(TRIM($C43),1)="E",ROUND(1*H43,0),ROUND(0.5*G43+0.5*H43,0)),"Th/Lab/Pr"))))</f>
        <v>#REF!</v>
      </c>
      <c r="J43" s="20" t="str">
        <f t="shared" si="0"/>
        <v xml:space="preserve"> </v>
      </c>
      <c r="K43" s="21"/>
      <c r="L43" s="23"/>
      <c r="M43" s="23"/>
      <c r="N43" s="23"/>
      <c r="O43" s="23"/>
      <c r="P43" s="23"/>
    </row>
    <row r="44" spans="1:16" x14ac:dyDescent="0.25">
      <c r="A44" s="15"/>
      <c r="B44" s="15"/>
      <c r="C44" s="16"/>
      <c r="D44" s="17" t="str">
        <f>'[1]Calculation sheet Mid Sem'!EY47</f>
        <v/>
      </c>
      <c r="E44" s="18" t="str">
        <f>'[1]Calculation sheet End Sem'!EY47</f>
        <v/>
      </c>
      <c r="F44" s="19" t="e">
        <f>ROUND(IF(OR(#REF!="project",LEFT(TRIM($C44),1)="E",LEFT(TRIM($C44),1)="Y"),0,$C44),0)</f>
        <v>#REF!</v>
      </c>
      <c r="G44" s="19">
        <f>IFERROR(ROUND(IF(OR(#REF!="theory",#REF!="project",#REF!="lab")*OR(LEFT(TRIM($D44),1)="A",LEFT(TRIM($C44),1)="Y"),0,$D44),0),0)</f>
        <v>0</v>
      </c>
      <c r="H44" s="19">
        <f t="shared" si="3"/>
        <v>0</v>
      </c>
      <c r="I44" s="19" t="e">
        <f>IF(LEFT(TRIM($C44),1)="Y",ROUND(1*H44,0),IF(#REF!="theory",IF(LEFT(TRIM($E44),1)="A",ROUND(F44*0.5+G44*0.2,0),IF(LEFT(TRIM($C44),1)="E",ROUND(G44*0.2+0.8*H44,0),ROUND(F44*0.5+G44*0.2+H44*0.3,0))),IF(#REF!="lab",IF(LEFT(TRIM($C44),1)="E",ROUND(1*H44,0),ROUND(0.5*F44+0.5*H44,0)),IF(#REF!="project",IF(LEFT(TRIM($C44),1)="E",ROUND(1*H44,0),ROUND(0.5*G44+0.5*H44,0)),"Th/Lab/Pr"))))</f>
        <v>#REF!</v>
      </c>
      <c r="J44" s="20" t="str">
        <f t="shared" si="0"/>
        <v xml:space="preserve"> </v>
      </c>
      <c r="K44" s="21"/>
      <c r="L44" s="23"/>
      <c r="M44" s="23"/>
      <c r="N44" s="23"/>
      <c r="O44" s="23"/>
      <c r="P44" s="23"/>
    </row>
    <row r="45" spans="1:16" x14ac:dyDescent="0.25">
      <c r="A45" s="15"/>
      <c r="B45" s="15"/>
      <c r="C45" s="16"/>
      <c r="D45" s="17" t="str">
        <f>'[1]Calculation sheet Mid Sem'!EY48</f>
        <v/>
      </c>
      <c r="E45" s="18" t="str">
        <f>'[1]Calculation sheet End Sem'!EY48</f>
        <v/>
      </c>
      <c r="F45" s="19" t="e">
        <f>ROUND(IF(OR(#REF!="project",LEFT(TRIM($C45),1)="E",LEFT(TRIM($C45),1)="Y"),0,$C45),0)</f>
        <v>#REF!</v>
      </c>
      <c r="G45" s="19">
        <f>IFERROR(ROUND(IF(OR(#REF!="theory",#REF!="project",#REF!="lab")*OR(LEFT(TRIM($D45),1)="A",LEFT(TRIM($C45),1)="Y"),0,$D45),0),0)</f>
        <v>0</v>
      </c>
      <c r="H45" s="19">
        <f t="shared" si="3"/>
        <v>0</v>
      </c>
      <c r="I45" s="19" t="e">
        <f>IF(LEFT(TRIM($C45),1)="Y",ROUND(1*H45,0),IF(#REF!="theory",IF(LEFT(TRIM($E45),1)="A",ROUND(F45*0.5+G45*0.2,0),IF(LEFT(TRIM($C45),1)="E",ROUND(G45*0.2+0.8*H45,0),ROUND(F45*0.5+G45*0.2+H45*0.3,0))),IF(#REF!="lab",IF(LEFT(TRIM($C45),1)="E",ROUND(1*H45,0),ROUND(0.5*F45+0.5*H45,0)),IF(#REF!="project",IF(LEFT(TRIM($C45),1)="E",ROUND(1*H45,0),ROUND(0.5*G45+0.5*H45,0)),"Th/Lab/Pr"))))</f>
        <v>#REF!</v>
      </c>
      <c r="J45" s="20" t="str">
        <f t="shared" si="0"/>
        <v xml:space="preserve"> </v>
      </c>
      <c r="K45" s="21"/>
      <c r="L45" s="23"/>
      <c r="M45" s="23"/>
      <c r="N45" s="23"/>
      <c r="O45" s="23"/>
      <c r="P45" s="23"/>
    </row>
    <row r="46" spans="1:16" x14ac:dyDescent="0.25">
      <c r="A46" s="15"/>
      <c r="B46" s="15"/>
      <c r="C46" s="16"/>
      <c r="D46" s="17" t="str">
        <f>'[1]Calculation sheet Mid Sem'!EY49</f>
        <v/>
      </c>
      <c r="E46" s="18" t="str">
        <f>'[1]Calculation sheet End Sem'!EY49</f>
        <v/>
      </c>
      <c r="F46" s="19" t="e">
        <f>ROUND(IF(OR(#REF!="project",LEFT(TRIM($C46),1)="E",LEFT(TRIM($C46),1)="Y"),0,$C46),0)</f>
        <v>#REF!</v>
      </c>
      <c r="G46" s="19">
        <f>IFERROR(ROUND(IF(OR(#REF!="theory",#REF!="project",#REF!="lab")*OR(LEFT(TRIM($D46),1)="A",LEFT(TRIM($C46),1)="Y"),0,$D46),0),0)</f>
        <v>0</v>
      </c>
      <c r="H46" s="19">
        <f t="shared" si="3"/>
        <v>0</v>
      </c>
      <c r="I46" s="19" t="e">
        <f>IF(LEFT(TRIM($C46),1)="Y",ROUND(1*H46,0),IF(#REF!="theory",IF(LEFT(TRIM($E46),1)="A",ROUND(F46*0.5+G46*0.2,0),IF(LEFT(TRIM($C46),1)="E",ROUND(G46*0.2+0.8*H46,0),ROUND(F46*0.5+G46*0.2+H46*0.3,0))),IF(#REF!="lab",IF(LEFT(TRIM($C46),1)="E",ROUND(1*H46,0),ROUND(0.5*F46+0.5*H46,0)),IF(#REF!="project",IF(LEFT(TRIM($C46),1)="E",ROUND(1*H46,0),ROUND(0.5*G46+0.5*H46,0)),"Th/Lab/Pr"))))</f>
        <v>#REF!</v>
      </c>
      <c r="J46" s="20" t="str">
        <f t="shared" si="0"/>
        <v xml:space="preserve"> </v>
      </c>
      <c r="K46" s="21"/>
      <c r="L46" s="23"/>
      <c r="M46" s="23"/>
      <c r="N46" s="23"/>
      <c r="O46" s="23"/>
      <c r="P46" s="23"/>
    </row>
    <row r="47" spans="1:16" x14ac:dyDescent="0.25">
      <c r="A47" s="15"/>
      <c r="B47" s="15"/>
      <c r="C47" s="16"/>
      <c r="D47" s="17" t="str">
        <f>'[1]Calculation sheet Mid Sem'!EY50</f>
        <v/>
      </c>
      <c r="E47" s="18" t="str">
        <f>'[1]Calculation sheet End Sem'!EY50</f>
        <v/>
      </c>
      <c r="F47" s="19" t="e">
        <f>ROUND(IF(OR(#REF!="project",LEFT(TRIM($C47),1)="E",LEFT(TRIM($C47),1)="Y"),0,$C47),0)</f>
        <v>#REF!</v>
      </c>
      <c r="G47" s="19">
        <f>IFERROR(ROUND(IF(OR(#REF!="theory",#REF!="project",#REF!="lab")*OR(LEFT(TRIM($D47),1)="A",LEFT(TRIM($C47),1)="Y"),0,$D47),0),0)</f>
        <v>0</v>
      </c>
      <c r="H47" s="19">
        <f t="shared" si="3"/>
        <v>0</v>
      </c>
      <c r="I47" s="19" t="e">
        <f>IF(LEFT(TRIM($C47),1)="Y",ROUND(1*H47,0),IF(#REF!="theory",IF(LEFT(TRIM($E47),1)="A",ROUND(F47*0.5+G47*0.2,0),IF(LEFT(TRIM($C47),1)="E",ROUND(G47*0.2+0.8*H47,0),ROUND(F47*0.5+G47*0.2+H47*0.3,0))),IF(#REF!="lab",IF(LEFT(TRIM($C47),1)="E",ROUND(1*H47,0),ROUND(0.5*F47+0.5*H47,0)),IF(#REF!="project",IF(LEFT(TRIM($C47),1)="E",ROUND(1*H47,0),ROUND(0.5*G47+0.5*H47,0)),"Th/Lab/Pr"))))</f>
        <v>#REF!</v>
      </c>
      <c r="J47" s="20" t="str">
        <f t="shared" si="0"/>
        <v xml:space="preserve"> </v>
      </c>
      <c r="K47" s="21"/>
      <c r="L47" s="23"/>
      <c r="M47" s="23"/>
      <c r="N47" s="23"/>
      <c r="O47" s="23"/>
      <c r="P47" s="23"/>
    </row>
    <row r="48" spans="1:16" x14ac:dyDescent="0.25">
      <c r="A48" s="15"/>
      <c r="B48" s="15"/>
      <c r="C48" s="16"/>
      <c r="D48" s="17" t="str">
        <f>'[1]Calculation sheet Mid Sem'!EY51</f>
        <v/>
      </c>
      <c r="E48" s="18" t="str">
        <f>'[1]Calculation sheet End Sem'!EY51</f>
        <v/>
      </c>
      <c r="F48" s="19" t="e">
        <f>ROUND(IF(OR(#REF!="project",LEFT(TRIM($C48),1)="E",LEFT(TRIM($C48),1)="Y"),0,$C48),0)</f>
        <v>#REF!</v>
      </c>
      <c r="G48" s="19">
        <f>IFERROR(ROUND(IF(OR(#REF!="theory",#REF!="project",#REF!="lab")*OR(LEFT(TRIM($D48),1)="A",LEFT(TRIM($C48),1)="Y"),0,$D48),0),0)</f>
        <v>0</v>
      </c>
      <c r="H48" s="19">
        <f t="shared" si="3"/>
        <v>0</v>
      </c>
      <c r="I48" s="19" t="e">
        <f>IF(LEFT(TRIM($C48),1)="Y",ROUND(1*H48,0),IF(#REF!="theory",IF(LEFT(TRIM($E48),1)="A",ROUND(F48*0.5+G48*0.2,0),IF(LEFT(TRIM($C48),1)="E",ROUND(G48*0.2+0.8*H48,0),ROUND(F48*0.5+G48*0.2+H48*0.3,0))),IF(#REF!="lab",IF(LEFT(TRIM($C48),1)="E",ROUND(1*H48,0),ROUND(0.5*F48+0.5*H48,0)),IF(#REF!="project",IF(LEFT(TRIM($C48),1)="E",ROUND(1*H48,0),ROUND(0.5*G48+0.5*H48,0)),"Th/Lab/Pr"))))</f>
        <v>#REF!</v>
      </c>
      <c r="J48" s="20" t="str">
        <f t="shared" si="0"/>
        <v xml:space="preserve"> </v>
      </c>
      <c r="K48" s="21"/>
      <c r="L48" s="23"/>
      <c r="M48" s="23"/>
      <c r="N48" s="23"/>
      <c r="O48" s="23"/>
      <c r="P48" s="23"/>
    </row>
    <row r="49" spans="1:16" x14ac:dyDescent="0.25">
      <c r="A49" s="15"/>
      <c r="B49" s="15"/>
      <c r="C49" s="16"/>
      <c r="D49" s="17" t="str">
        <f>'[1]Calculation sheet Mid Sem'!EY52</f>
        <v/>
      </c>
      <c r="E49" s="18" t="str">
        <f>'[1]Calculation sheet End Sem'!EY52</f>
        <v/>
      </c>
      <c r="F49" s="19" t="e">
        <f>ROUND(IF(OR(#REF!="project",LEFT(TRIM($C49),1)="E",LEFT(TRIM($C49),1)="Y"),0,$C49),0)</f>
        <v>#REF!</v>
      </c>
      <c r="G49" s="19">
        <f>IFERROR(ROUND(IF(OR(#REF!="theory",#REF!="project",#REF!="lab")*OR(LEFT(TRIM($D49),1)="A",LEFT(TRIM($C49),1)="Y"),0,$D49),0),0)</f>
        <v>0</v>
      </c>
      <c r="H49" s="19">
        <f t="shared" si="3"/>
        <v>0</v>
      </c>
      <c r="I49" s="19" t="e">
        <f>IF(LEFT(TRIM($C49),1)="Y",ROUND(1*H49,0),IF(#REF!="theory",IF(LEFT(TRIM($E49),1)="A",ROUND(F49*0.5+G49*0.2,0),IF(LEFT(TRIM($C49),1)="E",ROUND(G49*0.2+0.8*H49,0),ROUND(F49*0.5+G49*0.2+H49*0.3,0))),IF(#REF!="lab",IF(LEFT(TRIM($C49),1)="E",ROUND(1*H49,0),ROUND(0.5*F49+0.5*H49,0)),IF(#REF!="project",IF(LEFT(TRIM($C49),1)="E",ROUND(1*H49,0),ROUND(0.5*G49+0.5*H49,0)),"Th/Lab/Pr"))))</f>
        <v>#REF!</v>
      </c>
      <c r="J49" s="20" t="str">
        <f t="shared" si="0"/>
        <v xml:space="preserve"> </v>
      </c>
      <c r="K49" s="21"/>
      <c r="L49" s="23"/>
      <c r="M49" s="23"/>
      <c r="N49" s="23"/>
      <c r="O49" s="23"/>
      <c r="P49" s="23"/>
    </row>
    <row r="50" spans="1:16" x14ac:dyDescent="0.25">
      <c r="A50" s="15"/>
      <c r="B50" s="15"/>
      <c r="C50" s="16"/>
      <c r="D50" s="17" t="str">
        <f>'[1]Calculation sheet Mid Sem'!EY53</f>
        <v/>
      </c>
      <c r="E50" s="18" t="str">
        <f>'[1]Calculation sheet End Sem'!EY53</f>
        <v/>
      </c>
      <c r="F50" s="19" t="e">
        <f>ROUND(IF(OR(#REF!="project",LEFT(TRIM($C50),1)="E",LEFT(TRIM($C50),1)="Y"),0,$C50),0)</f>
        <v>#REF!</v>
      </c>
      <c r="G50" s="19">
        <f>IFERROR(ROUND(IF(OR(#REF!="theory",#REF!="project",#REF!="lab")*OR(LEFT(TRIM($D50),1)="A",LEFT(TRIM($C50),1)="Y"),0,$D50),0),0)</f>
        <v>0</v>
      </c>
      <c r="H50" s="19">
        <f t="shared" si="3"/>
        <v>0</v>
      </c>
      <c r="I50" s="19" t="e">
        <f>IF(LEFT(TRIM($C50),1)="Y",ROUND(1*H50,0),IF(#REF!="theory",IF(LEFT(TRIM($E50),1)="A",ROUND(F50*0.5+G50*0.2,0),IF(LEFT(TRIM($C50),1)="E",ROUND(G50*0.2+0.8*H50,0),ROUND(F50*0.5+G50*0.2+H50*0.3,0))),IF(#REF!="lab",IF(LEFT(TRIM($C50),1)="E",ROUND(1*H50,0),ROUND(0.5*F50+0.5*H50,0)),IF(#REF!="project",IF(LEFT(TRIM($C50),1)="E",ROUND(1*H50,0),ROUND(0.5*G50+0.5*H50,0)),"Th/Lab/Pr"))))</f>
        <v>#REF!</v>
      </c>
      <c r="J50" s="20" t="str">
        <f t="shared" si="0"/>
        <v xml:space="preserve"> </v>
      </c>
      <c r="K50" s="21"/>
      <c r="L50" s="23"/>
      <c r="M50" s="23"/>
      <c r="N50" s="23"/>
      <c r="O50" s="23"/>
      <c r="P50" s="23"/>
    </row>
    <row r="51" spans="1:16" x14ac:dyDescent="0.25">
      <c r="A51" s="15"/>
      <c r="B51" s="15"/>
      <c r="C51" s="16"/>
      <c r="D51" s="17" t="str">
        <f>'[1]Calculation sheet Mid Sem'!EY54</f>
        <v/>
      </c>
      <c r="E51" s="18" t="str">
        <f>'[1]Calculation sheet End Sem'!EY54</f>
        <v/>
      </c>
      <c r="F51" s="19" t="e">
        <f>ROUND(IF(OR(#REF!="project",LEFT(TRIM($C51),1)="E",LEFT(TRIM($C51),1)="Y"),0,$C51),0)</f>
        <v>#REF!</v>
      </c>
      <c r="G51" s="19">
        <f>IFERROR(ROUND(IF(OR(#REF!="theory",#REF!="project",#REF!="lab")*OR(LEFT(TRIM($D51),1)="A",LEFT(TRIM($C51),1)="Y"),0,$D51),0),0)</f>
        <v>0</v>
      </c>
      <c r="H51" s="19">
        <f t="shared" si="3"/>
        <v>0</v>
      </c>
      <c r="I51" s="19" t="e">
        <f>IF(LEFT(TRIM($C51),1)="Y",ROUND(1*H51,0),IF(#REF!="theory",IF(LEFT(TRIM($E51),1)="A",ROUND(F51*0.5+G51*0.2,0),IF(LEFT(TRIM($C51),1)="E",ROUND(G51*0.2+0.8*H51,0),ROUND(F51*0.5+G51*0.2+H51*0.3,0))),IF(#REF!="lab",IF(LEFT(TRIM($C51),1)="E",ROUND(1*H51,0),ROUND(0.5*F51+0.5*H51,0)),IF(#REF!="project",IF(LEFT(TRIM($C51),1)="E",ROUND(1*H51,0),ROUND(0.5*G51+0.5*H51,0)),"Th/Lab/Pr"))))</f>
        <v>#REF!</v>
      </c>
      <c r="J51" s="20" t="str">
        <f t="shared" si="0"/>
        <v xml:space="preserve"> </v>
      </c>
      <c r="K51" s="21"/>
      <c r="L51" s="23"/>
      <c r="M51" s="23"/>
      <c r="N51" s="23"/>
      <c r="O51" s="23"/>
      <c r="P51" s="23"/>
    </row>
    <row r="52" spans="1:16" x14ac:dyDescent="0.25">
      <c r="A52" s="15"/>
      <c r="B52" s="15"/>
      <c r="C52" s="16"/>
      <c r="D52" s="17" t="str">
        <f>'[1]Calculation sheet Mid Sem'!EY55</f>
        <v/>
      </c>
      <c r="E52" s="18" t="str">
        <f>'[1]Calculation sheet End Sem'!EY55</f>
        <v/>
      </c>
      <c r="F52" s="19" t="e">
        <f>ROUND(IF(OR(#REF!="project",LEFT(TRIM($C52),1)="E",LEFT(TRIM($C52),1)="Y"),0,$C52),0)</f>
        <v>#REF!</v>
      </c>
      <c r="G52" s="19">
        <f>IFERROR(ROUND(IF(OR(#REF!="theory",#REF!="project",#REF!="lab")*OR(LEFT(TRIM($D52),1)="A",LEFT(TRIM($C52),1)="Y"),0,$D52),0),0)</f>
        <v>0</v>
      </c>
      <c r="H52" s="19">
        <f t="shared" si="3"/>
        <v>0</v>
      </c>
      <c r="I52" s="19" t="e">
        <f>IF(LEFT(TRIM($C52),1)="Y",ROUND(1*H52,0),IF(#REF!="theory",IF(LEFT(TRIM($E52),1)="A",ROUND(F52*0.5+G52*0.2,0),IF(LEFT(TRIM($C52),1)="E",ROUND(G52*0.2+0.8*H52,0),ROUND(F52*0.5+G52*0.2+H52*0.3,0))),IF(#REF!="lab",IF(LEFT(TRIM($C52),1)="E",ROUND(1*H52,0),ROUND(0.5*F52+0.5*H52,0)),IF(#REF!="project",IF(LEFT(TRIM($C52),1)="E",ROUND(1*H52,0),ROUND(0.5*G52+0.5*H52,0)),"Th/Lab/Pr"))))</f>
        <v>#REF!</v>
      </c>
      <c r="J52" s="20" t="str">
        <f t="shared" si="0"/>
        <v xml:space="preserve"> </v>
      </c>
      <c r="K52" s="21"/>
      <c r="L52" s="23"/>
      <c r="M52" s="23"/>
      <c r="N52" s="23"/>
      <c r="O52" s="23"/>
      <c r="P52" s="23"/>
    </row>
    <row r="53" spans="1:16" x14ac:dyDescent="0.25">
      <c r="A53" s="15"/>
      <c r="B53" s="15"/>
      <c r="C53" s="16"/>
      <c r="D53" s="17" t="str">
        <f>'[1]Calculation sheet Mid Sem'!EY56</f>
        <v/>
      </c>
      <c r="E53" s="18" t="str">
        <f>'[1]Calculation sheet End Sem'!EY56</f>
        <v/>
      </c>
      <c r="F53" s="19" t="e">
        <f>ROUND(IF(OR(#REF!="project",LEFT(TRIM($C53),1)="E",LEFT(TRIM($C53),1)="Y"),0,$C53),0)</f>
        <v>#REF!</v>
      </c>
      <c r="G53" s="19">
        <f>IFERROR(ROUND(IF(OR(#REF!="theory",#REF!="project",#REF!="lab")*OR(LEFT(TRIM($D53),1)="A",LEFT(TRIM($C53),1)="Y"),0,$D53),0),0)</f>
        <v>0</v>
      </c>
      <c r="H53" s="19">
        <f t="shared" si="3"/>
        <v>0</v>
      </c>
      <c r="I53" s="19" t="e">
        <f>IF(LEFT(TRIM($C53),1)="Y",ROUND(1*H53,0),IF(#REF!="theory",IF(LEFT(TRIM($E53),1)="A",ROUND(F53*0.5+G53*0.2,0),IF(LEFT(TRIM($C53),1)="E",ROUND(G53*0.2+0.8*H53,0),ROUND(F53*0.5+G53*0.2+H53*0.3,0))),IF(#REF!="lab",IF(LEFT(TRIM($C53),1)="E",ROUND(1*H53,0),ROUND(0.5*F53+0.5*H53,0)),IF(#REF!="project",IF(LEFT(TRIM($C53),1)="E",ROUND(1*H53,0),ROUND(0.5*G53+0.5*H53,0)),"Th/Lab/Pr"))))</f>
        <v>#REF!</v>
      </c>
      <c r="J53" s="20" t="str">
        <f t="shared" si="0"/>
        <v xml:space="preserve"> </v>
      </c>
      <c r="K53" s="21"/>
      <c r="L53" s="23"/>
      <c r="M53" s="23"/>
      <c r="N53" s="23"/>
      <c r="O53" s="23"/>
      <c r="P53" s="23"/>
    </row>
    <row r="54" spans="1:16" x14ac:dyDescent="0.25">
      <c r="A54" s="15"/>
      <c r="B54" s="15"/>
      <c r="C54" s="16"/>
      <c r="D54" s="17" t="str">
        <f>'[1]Calculation sheet Mid Sem'!EY57</f>
        <v/>
      </c>
      <c r="E54" s="18" t="str">
        <f>'[1]Calculation sheet End Sem'!EY57</f>
        <v/>
      </c>
      <c r="F54" s="19" t="e">
        <f>ROUND(IF(OR(#REF!="project",LEFT(TRIM($C54),1)="E",LEFT(TRIM($C54),1)="Y"),0,$C54),0)</f>
        <v>#REF!</v>
      </c>
      <c r="G54" s="19">
        <f>IFERROR(ROUND(IF(OR(#REF!="theory",#REF!="project",#REF!="lab")*OR(LEFT(TRIM($D54),1)="A",LEFT(TRIM($C54),1)="Y"),0,$D54),0),0)</f>
        <v>0</v>
      </c>
      <c r="H54" s="19">
        <f t="shared" si="3"/>
        <v>0</v>
      </c>
      <c r="I54" s="19" t="e">
        <f>IF(LEFT(TRIM($C54),1)="Y",ROUND(1*H54,0),IF(#REF!="theory",IF(LEFT(TRIM($E54),1)="A",ROUND(F54*0.5+G54*0.2,0),IF(LEFT(TRIM($C54),1)="E",ROUND(G54*0.2+0.8*H54,0),ROUND(F54*0.5+G54*0.2+H54*0.3,0))),IF(#REF!="lab",IF(LEFT(TRIM($C54),1)="E",ROUND(1*H54,0),ROUND(0.5*F54+0.5*H54,0)),IF(#REF!="project",IF(LEFT(TRIM($C54),1)="E",ROUND(1*H54,0),ROUND(0.5*G54+0.5*H54,0)),"Th/Lab/Pr"))))</f>
        <v>#REF!</v>
      </c>
      <c r="J54" s="20" t="str">
        <f t="shared" si="0"/>
        <v xml:space="preserve"> </v>
      </c>
      <c r="K54" s="21"/>
      <c r="L54" s="23"/>
      <c r="M54" s="23"/>
      <c r="N54" s="23"/>
      <c r="O54" s="23"/>
      <c r="P54" s="23"/>
    </row>
    <row r="55" spans="1:16" x14ac:dyDescent="0.25">
      <c r="A55" s="15"/>
      <c r="B55" s="15"/>
      <c r="C55" s="16"/>
      <c r="D55" s="17" t="str">
        <f>'[1]Calculation sheet Mid Sem'!EY58</f>
        <v/>
      </c>
      <c r="E55" s="18" t="str">
        <f>'[1]Calculation sheet End Sem'!EY58</f>
        <v/>
      </c>
      <c r="F55" s="19" t="e">
        <f>ROUND(IF(OR(#REF!="project",LEFT(TRIM($C55),1)="E",LEFT(TRIM($C55),1)="Y"),0,$C55),0)</f>
        <v>#REF!</v>
      </c>
      <c r="G55" s="19">
        <f>IFERROR(ROUND(IF(OR(#REF!="theory",#REF!="project",#REF!="lab")*OR(LEFT(TRIM($D55),1)="A",LEFT(TRIM($C55),1)="Y"),0,$D55),0),0)</f>
        <v>0</v>
      </c>
      <c r="H55" s="19">
        <f t="shared" si="3"/>
        <v>0</v>
      </c>
      <c r="I55" s="19" t="e">
        <f>IF(LEFT(TRIM($C55),1)="Y",ROUND(1*H55,0),IF(#REF!="theory",IF(LEFT(TRIM($E55),1)="A",ROUND(F55*0.5+G55*0.2,0),IF(LEFT(TRIM($C55),1)="E",ROUND(G55*0.2+0.8*H55,0),ROUND(F55*0.5+G55*0.2+H55*0.3,0))),IF(#REF!="lab",IF(LEFT(TRIM($C55),1)="E",ROUND(1*H55,0),ROUND(0.5*F55+0.5*H55,0)),IF(#REF!="project",IF(LEFT(TRIM($C55),1)="E",ROUND(1*H55,0),ROUND(0.5*G55+0.5*H55,0)),"Th/Lab/Pr"))))</f>
        <v>#REF!</v>
      </c>
      <c r="J55" s="20" t="str">
        <f t="shared" si="0"/>
        <v xml:space="preserve"> </v>
      </c>
      <c r="K55" s="21"/>
      <c r="L55" s="23"/>
      <c r="M55" s="23"/>
      <c r="N55" s="23"/>
      <c r="O55" s="23"/>
      <c r="P55" s="23"/>
    </row>
    <row r="56" spans="1:16" x14ac:dyDescent="0.25">
      <c r="A56" s="15"/>
      <c r="B56" s="15"/>
      <c r="C56" s="16"/>
      <c r="D56" s="17" t="str">
        <f>'[1]Calculation sheet Mid Sem'!EY59</f>
        <v/>
      </c>
      <c r="E56" s="18" t="str">
        <f>'[1]Calculation sheet End Sem'!EY59</f>
        <v/>
      </c>
      <c r="F56" s="19" t="e">
        <f>ROUND(IF(OR(#REF!="project",LEFT(TRIM($C56),1)="E",LEFT(TRIM($C56),1)="Y"),0,$C56),0)</f>
        <v>#REF!</v>
      </c>
      <c r="G56" s="19">
        <f>IFERROR(ROUND(IF(OR(#REF!="theory",#REF!="project",#REF!="lab")*OR(LEFT(TRIM($D56),1)="A",LEFT(TRIM($C56),1)="Y"),0,$D56),0),0)</f>
        <v>0</v>
      </c>
      <c r="H56" s="19">
        <f t="shared" si="3"/>
        <v>0</v>
      </c>
      <c r="I56" s="19" t="e">
        <f>IF(LEFT(TRIM($C56),1)="Y",ROUND(1*H56,0),IF(#REF!="theory",IF(LEFT(TRIM($E56),1)="A",ROUND(F56*0.5+G56*0.2,0),IF(LEFT(TRIM($C56),1)="E",ROUND(G56*0.2+0.8*H56,0),ROUND(F56*0.5+G56*0.2+H56*0.3,0))),IF(#REF!="lab",IF(LEFT(TRIM($C56),1)="E",ROUND(1*H56,0),ROUND(0.5*F56+0.5*H56,0)),IF(#REF!="project",IF(LEFT(TRIM($C56),1)="E",ROUND(1*H56,0),ROUND(0.5*G56+0.5*H56,0)),"Th/Lab/Pr"))))</f>
        <v>#REF!</v>
      </c>
      <c r="J56" s="20" t="str">
        <f t="shared" si="0"/>
        <v xml:space="preserve"> </v>
      </c>
      <c r="K56" s="21"/>
      <c r="L56" s="23"/>
      <c r="M56" s="23"/>
      <c r="N56" s="23"/>
      <c r="O56" s="23"/>
      <c r="P56" s="23"/>
    </row>
    <row r="57" spans="1:16" x14ac:dyDescent="0.25">
      <c r="A57" s="15"/>
      <c r="B57" s="15"/>
      <c r="C57" s="16"/>
      <c r="D57" s="17" t="str">
        <f>'[1]Calculation sheet Mid Sem'!EY60</f>
        <v/>
      </c>
      <c r="E57" s="18" t="str">
        <f>'[1]Calculation sheet End Sem'!EY60</f>
        <v/>
      </c>
      <c r="F57" s="19" t="e">
        <f>ROUND(IF(OR(#REF!="project",LEFT(TRIM($C57),1)="E",LEFT(TRIM($C57),1)="Y"),0,$C57),0)</f>
        <v>#REF!</v>
      </c>
      <c r="G57" s="19">
        <f>IFERROR(ROUND(IF(OR(#REF!="theory",#REF!="project",#REF!="lab")*OR(LEFT(TRIM($D57),1)="A",LEFT(TRIM($C57),1)="Y"),0,$D57),0),0)</f>
        <v>0</v>
      </c>
      <c r="H57" s="19">
        <f t="shared" si="3"/>
        <v>0</v>
      </c>
      <c r="I57" s="19" t="e">
        <f>IF(LEFT(TRIM($C57),1)="Y",ROUND(1*H57,0),IF(#REF!="theory",IF(LEFT(TRIM($E57),1)="A",ROUND(F57*0.5+G57*0.2,0),IF(LEFT(TRIM($C57),1)="E",ROUND(G57*0.2+0.8*H57,0),ROUND(F57*0.5+G57*0.2+H57*0.3,0))),IF(#REF!="lab",IF(LEFT(TRIM($C57),1)="E",ROUND(1*H57,0),ROUND(0.5*F57+0.5*H57,0)),IF(#REF!="project",IF(LEFT(TRIM($C57),1)="E",ROUND(1*H57,0),ROUND(0.5*G57+0.5*H57,0)),"Th/Lab/Pr"))))</f>
        <v>#REF!</v>
      </c>
      <c r="J57" s="20" t="str">
        <f t="shared" si="0"/>
        <v xml:space="preserve"> </v>
      </c>
      <c r="K57" s="21"/>
      <c r="L57" s="23"/>
      <c r="M57" s="23"/>
      <c r="N57" s="23"/>
      <c r="O57" s="23"/>
      <c r="P57" s="23"/>
    </row>
    <row r="58" spans="1:16" x14ac:dyDescent="0.25">
      <c r="A58" s="15"/>
      <c r="B58" s="15"/>
      <c r="C58" s="16"/>
      <c r="D58" s="17" t="str">
        <f>'[1]Calculation sheet Mid Sem'!EY61</f>
        <v/>
      </c>
      <c r="E58" s="18" t="str">
        <f>'[1]Calculation sheet End Sem'!EY61</f>
        <v/>
      </c>
      <c r="F58" s="19" t="e">
        <f>ROUND(IF(OR(#REF!="project",LEFT(TRIM($C58),1)="E",LEFT(TRIM($C58),1)="Y"),0,$C58),0)</f>
        <v>#REF!</v>
      </c>
      <c r="G58" s="19">
        <f>IFERROR(ROUND(IF(OR(#REF!="theory",#REF!="project",#REF!="lab")*OR(LEFT(TRIM($D58),1)="A",LEFT(TRIM($C58),1)="Y"),0,$D58),0),0)</f>
        <v>0</v>
      </c>
      <c r="H58" s="19">
        <f t="shared" si="3"/>
        <v>0</v>
      </c>
      <c r="I58" s="19" t="e">
        <f>IF(LEFT(TRIM($C58),1)="Y",ROUND(1*H58,0),IF(#REF!="theory",IF(LEFT(TRIM($E58),1)="A",ROUND(F58*0.5+G58*0.2,0),IF(LEFT(TRIM($C58),1)="E",ROUND(G58*0.2+0.8*H58,0),ROUND(F58*0.5+G58*0.2+H58*0.3,0))),IF(#REF!="lab",IF(LEFT(TRIM($C58),1)="E",ROUND(1*H58,0),ROUND(0.5*F58+0.5*H58,0)),IF(#REF!="project",IF(LEFT(TRIM($C58),1)="E",ROUND(1*H58,0),ROUND(0.5*G58+0.5*H58,0)),"Th/Lab/Pr"))))</f>
        <v>#REF!</v>
      </c>
      <c r="J58" s="20" t="str">
        <f t="shared" si="0"/>
        <v xml:space="preserve"> </v>
      </c>
      <c r="K58" s="21"/>
      <c r="L58" s="23"/>
      <c r="M58" s="23"/>
      <c r="N58" s="23"/>
      <c r="O58" s="23"/>
      <c r="P58" s="23"/>
    </row>
    <row r="59" spans="1:16" x14ac:dyDescent="0.25">
      <c r="A59" s="15"/>
      <c r="B59" s="15"/>
      <c r="C59" s="16"/>
      <c r="D59" s="17" t="str">
        <f>'[1]Calculation sheet Mid Sem'!EY62</f>
        <v/>
      </c>
      <c r="E59" s="18" t="str">
        <f>'[1]Calculation sheet End Sem'!EY62</f>
        <v/>
      </c>
      <c r="F59" s="19" t="e">
        <f>ROUND(IF(OR(#REF!="project",LEFT(TRIM($C59),1)="E",LEFT(TRIM($C59),1)="Y"),0,$C59),0)</f>
        <v>#REF!</v>
      </c>
      <c r="G59" s="19">
        <f>IFERROR(ROUND(IF(OR(#REF!="theory",#REF!="project",#REF!="lab")*OR(LEFT(TRIM($D59),1)="A",LEFT(TRIM($C59),1)="Y"),0,$D59),0),0)</f>
        <v>0</v>
      </c>
      <c r="H59" s="19">
        <f t="shared" si="3"/>
        <v>0</v>
      </c>
      <c r="I59" s="19" t="e">
        <f>IF(LEFT(TRIM($C59),1)="Y",ROUND(1*H59,0),IF(#REF!="theory",IF(LEFT(TRIM($E59),1)="A",ROUND(F59*0.5+G59*0.2,0),IF(LEFT(TRIM($C59),1)="E",ROUND(G59*0.2+0.8*H59,0),ROUND(F59*0.5+G59*0.2+H59*0.3,0))),IF(#REF!="lab",IF(LEFT(TRIM($C59),1)="E",ROUND(1*H59,0),ROUND(0.5*F59+0.5*H59,0)),IF(#REF!="project",IF(LEFT(TRIM($C59),1)="E",ROUND(1*H59,0),ROUND(0.5*G59+0.5*H59,0)),"Th/Lab/Pr"))))</f>
        <v>#REF!</v>
      </c>
      <c r="J59" s="20" t="str">
        <f t="shared" si="0"/>
        <v xml:space="preserve"> </v>
      </c>
      <c r="K59" s="21"/>
      <c r="L59" s="23"/>
      <c r="M59" s="23"/>
      <c r="N59" s="23"/>
      <c r="O59" s="23"/>
      <c r="P59" s="23"/>
    </row>
    <row r="60" spans="1:16" x14ac:dyDescent="0.25">
      <c r="A60" s="15"/>
      <c r="B60" s="15"/>
      <c r="C60" s="16"/>
      <c r="D60" s="17" t="str">
        <f>'[1]Calculation sheet Mid Sem'!EY63</f>
        <v/>
      </c>
      <c r="E60" s="18" t="str">
        <f>'[1]Calculation sheet End Sem'!EY63</f>
        <v/>
      </c>
      <c r="F60" s="19" t="e">
        <f>ROUND(IF(OR(#REF!="project",LEFT(TRIM($C60),1)="E",LEFT(TRIM($C60),1)="Y"),0,$C60),0)</f>
        <v>#REF!</v>
      </c>
      <c r="G60" s="19">
        <f>IFERROR(ROUND(IF(OR(#REF!="theory",#REF!="project",#REF!="lab")*OR(LEFT(TRIM($D60),1)="A",LEFT(TRIM($C60),1)="Y"),0,$D60),0),0)</f>
        <v>0</v>
      </c>
      <c r="H60" s="19">
        <f t="shared" si="3"/>
        <v>0</v>
      </c>
      <c r="I60" s="19" t="e">
        <f>IF(LEFT(TRIM($C60),1)="Y",ROUND(1*H60,0),IF(#REF!="theory",IF(LEFT(TRIM($E60),1)="A",ROUND(F60*0.5+G60*0.2,0),IF(LEFT(TRIM($C60),1)="E",ROUND(G60*0.2+0.8*H60,0),ROUND(F60*0.5+G60*0.2+H60*0.3,0))),IF(#REF!="lab",IF(LEFT(TRIM($C60),1)="E",ROUND(1*H60,0),ROUND(0.5*F60+0.5*H60,0)),IF(#REF!="project",IF(LEFT(TRIM($C60),1)="E",ROUND(1*H60,0),ROUND(0.5*G60+0.5*H60,0)),"Th/Lab/Pr"))))</f>
        <v>#REF!</v>
      </c>
      <c r="J60" s="20" t="str">
        <f t="shared" si="0"/>
        <v xml:space="preserve"> </v>
      </c>
      <c r="K60" s="21"/>
      <c r="L60" s="23"/>
      <c r="M60" s="23"/>
      <c r="N60" s="23"/>
      <c r="O60" s="23"/>
      <c r="P60" s="23"/>
    </row>
    <row r="61" spans="1:16" x14ac:dyDescent="0.25">
      <c r="A61" s="15"/>
      <c r="B61" s="15"/>
      <c r="C61" s="16"/>
      <c r="D61" s="17" t="str">
        <f>'[1]Calculation sheet Mid Sem'!EY64</f>
        <v/>
      </c>
      <c r="E61" s="18" t="str">
        <f>'[1]Calculation sheet End Sem'!EY64</f>
        <v/>
      </c>
      <c r="F61" s="19" t="e">
        <f>ROUND(IF(OR(#REF!="project",LEFT(TRIM($C61),1)="E",LEFT(TRIM($C61),1)="Y"),0,$C61),0)</f>
        <v>#REF!</v>
      </c>
      <c r="G61" s="19">
        <f>IFERROR(ROUND(IF(OR(#REF!="theory",#REF!="project",#REF!="lab")*OR(LEFT(TRIM($D61),1)="A",LEFT(TRIM($C61),1)="Y"),0,$D61),0),0)</f>
        <v>0</v>
      </c>
      <c r="H61" s="19">
        <f t="shared" si="3"/>
        <v>0</v>
      </c>
      <c r="I61" s="19" t="e">
        <f>IF(LEFT(TRIM($C61),1)="Y",ROUND(1*H61,0),IF(#REF!="theory",IF(LEFT(TRIM($E61),1)="A",ROUND(F61*0.5+G61*0.2,0),IF(LEFT(TRIM($C61),1)="E",ROUND(G61*0.2+0.8*H61,0),ROUND(F61*0.5+G61*0.2+H61*0.3,0))),IF(#REF!="lab",IF(LEFT(TRIM($C61),1)="E",ROUND(1*H61,0),ROUND(0.5*F61+0.5*H61,0)),IF(#REF!="project",IF(LEFT(TRIM($C61),1)="E",ROUND(1*H61,0),ROUND(0.5*G61+0.5*H61,0)),"Th/Lab/Pr"))))</f>
        <v>#REF!</v>
      </c>
      <c r="J61" s="20" t="str">
        <f t="shared" si="0"/>
        <v xml:space="preserve"> </v>
      </c>
      <c r="K61" s="21"/>
      <c r="L61" s="23"/>
      <c r="M61" s="23"/>
      <c r="N61" s="23"/>
      <c r="O61" s="23"/>
      <c r="P61" s="23"/>
    </row>
    <row r="62" spans="1:16" x14ac:dyDescent="0.25">
      <c r="A62" s="15"/>
      <c r="B62" s="15"/>
      <c r="C62" s="16"/>
      <c r="D62" s="17" t="str">
        <f>'[1]Calculation sheet Mid Sem'!EY65</f>
        <v/>
      </c>
      <c r="E62" s="18" t="str">
        <f>'[1]Calculation sheet End Sem'!EY65</f>
        <v/>
      </c>
      <c r="F62" s="19" t="e">
        <f>ROUND(IF(OR(#REF!="project",LEFT(TRIM($C62),1)="E",LEFT(TRIM($C62),1)="Y"),0,$C62),0)</f>
        <v>#REF!</v>
      </c>
      <c r="G62" s="19">
        <f>IFERROR(ROUND(IF(OR(#REF!="theory",#REF!="project",#REF!="lab")*OR(LEFT(TRIM($D62),1)="A",LEFT(TRIM($C62),1)="Y"),0,$D62),0),0)</f>
        <v>0</v>
      </c>
      <c r="H62" s="19">
        <f t="shared" si="3"/>
        <v>0</v>
      </c>
      <c r="I62" s="19" t="e">
        <f>IF(LEFT(TRIM($C62),1)="Y",ROUND(1*H62,0),IF(#REF!="theory",IF(LEFT(TRIM($E62),1)="A",ROUND(F62*0.5+G62*0.2,0),IF(LEFT(TRIM($C62),1)="E",ROUND(G62*0.2+0.8*H62,0),ROUND(F62*0.5+G62*0.2+H62*0.3,0))),IF(#REF!="lab",IF(LEFT(TRIM($C62),1)="E",ROUND(1*H62,0),ROUND(0.5*F62+0.5*H62,0)),IF(#REF!="project",IF(LEFT(TRIM($C62),1)="E",ROUND(1*H62,0),ROUND(0.5*G62+0.5*H62,0)),"Th/Lab/Pr"))))</f>
        <v>#REF!</v>
      </c>
      <c r="J62" s="20" t="str">
        <f t="shared" si="0"/>
        <v xml:space="preserve"> </v>
      </c>
      <c r="K62" s="21"/>
      <c r="L62" s="23"/>
      <c r="M62" s="23"/>
      <c r="N62" s="23"/>
      <c r="O62" s="23"/>
      <c r="P62" s="23"/>
    </row>
    <row r="63" spans="1:16" x14ac:dyDescent="0.25">
      <c r="A63" s="15"/>
      <c r="B63" s="15"/>
      <c r="C63" s="16"/>
      <c r="D63" s="17" t="str">
        <f>'[1]Calculation sheet Mid Sem'!EY66</f>
        <v/>
      </c>
      <c r="E63" s="18" t="str">
        <f>'[1]Calculation sheet End Sem'!EY66</f>
        <v/>
      </c>
      <c r="F63" s="19" t="e">
        <f>ROUND(IF(OR(#REF!="project",LEFT(TRIM($C63),1)="E",LEFT(TRIM($C63),1)="Y"),0,$C63),0)</f>
        <v>#REF!</v>
      </c>
      <c r="G63" s="19">
        <f>IFERROR(ROUND(IF(OR(#REF!="theory",#REF!="project",#REF!="lab")*OR(LEFT(TRIM($D63),1)="A",LEFT(TRIM($C63),1)="Y"),0,$D63),0),0)</f>
        <v>0</v>
      </c>
      <c r="H63" s="19">
        <f t="shared" si="3"/>
        <v>0</v>
      </c>
      <c r="I63" s="19" t="e">
        <f>IF(LEFT(TRIM($C63),1)="Y",ROUND(1*H63,0),IF(#REF!="theory",IF(LEFT(TRIM($E63),1)="A",ROUND(F63*0.5+G63*0.2,0),IF(LEFT(TRIM($C63),1)="E",ROUND(G63*0.2+0.8*H63,0),ROUND(F63*0.5+G63*0.2+H63*0.3,0))),IF(#REF!="lab",IF(LEFT(TRIM($C63),1)="E",ROUND(1*H63,0),ROUND(0.5*F63+0.5*H63,0)),IF(#REF!="project",IF(LEFT(TRIM($C63),1)="E",ROUND(1*H63,0),ROUND(0.5*G63+0.5*H63,0)),"Th/Lab/Pr"))))</f>
        <v>#REF!</v>
      </c>
      <c r="J63" s="20" t="str">
        <f t="shared" si="0"/>
        <v xml:space="preserve"> </v>
      </c>
      <c r="K63" s="21"/>
      <c r="L63" s="23"/>
      <c r="M63" s="23"/>
      <c r="N63" s="23"/>
      <c r="O63" s="23"/>
      <c r="P63" s="23"/>
    </row>
    <row r="64" spans="1:16" x14ac:dyDescent="0.25">
      <c r="A64" s="15"/>
      <c r="B64" s="15"/>
      <c r="C64" s="16"/>
      <c r="D64" s="17" t="str">
        <f>'[1]Calculation sheet Mid Sem'!EY67</f>
        <v/>
      </c>
      <c r="E64" s="18" t="str">
        <f>'[1]Calculation sheet End Sem'!EY67</f>
        <v/>
      </c>
      <c r="F64" s="19" t="e">
        <f>ROUND(IF(OR(#REF!="project",LEFT(TRIM($C64),1)="E",LEFT(TRIM($C64),1)="Y"),0,$C64),0)</f>
        <v>#REF!</v>
      </c>
      <c r="G64" s="19">
        <f>IFERROR(ROUND(IF(OR(#REF!="theory",#REF!="project",#REF!="lab")*OR(LEFT(TRIM($D64),1)="A",LEFT(TRIM($C64),1)="Y"),0,$D64),0),0)</f>
        <v>0</v>
      </c>
      <c r="H64" s="19">
        <f t="shared" si="3"/>
        <v>0</v>
      </c>
      <c r="I64" s="19" t="e">
        <f>IF(LEFT(TRIM($C64),1)="Y",ROUND(1*H64,0),IF(#REF!="theory",IF(LEFT(TRIM($E64),1)="A",ROUND(F64*0.5+G64*0.2,0),IF(LEFT(TRIM($C64),1)="E",ROUND(G64*0.2+0.8*H64,0),ROUND(F64*0.5+G64*0.2+H64*0.3,0))),IF(#REF!="lab",IF(LEFT(TRIM($C64),1)="E",ROUND(1*H64,0),ROUND(0.5*F64+0.5*H64,0)),IF(#REF!="project",IF(LEFT(TRIM($C64),1)="E",ROUND(1*H64,0),ROUND(0.5*G64+0.5*H64,0)),"Th/Lab/Pr"))))</f>
        <v>#REF!</v>
      </c>
      <c r="J64" s="20" t="str">
        <f t="shared" si="0"/>
        <v xml:space="preserve"> </v>
      </c>
      <c r="K64" s="21"/>
      <c r="L64" s="23"/>
      <c r="M64" s="23"/>
      <c r="N64" s="23"/>
      <c r="O64" s="23"/>
      <c r="P64" s="23"/>
    </row>
    <row r="65" spans="1:16" x14ac:dyDescent="0.25">
      <c r="A65" s="15"/>
      <c r="B65" s="15"/>
      <c r="C65" s="16"/>
      <c r="D65" s="17" t="str">
        <f>'[1]Calculation sheet Mid Sem'!EY68</f>
        <v/>
      </c>
      <c r="E65" s="18" t="str">
        <f>'[1]Calculation sheet End Sem'!EY68</f>
        <v/>
      </c>
      <c r="F65" s="19" t="e">
        <f>ROUND(IF(OR(#REF!="project",LEFT(TRIM($C65),1)="E",LEFT(TRIM($C65),1)="Y"),0,$C65),0)</f>
        <v>#REF!</v>
      </c>
      <c r="G65" s="19">
        <f>IFERROR(ROUND(IF(OR(#REF!="theory",#REF!="project",#REF!="lab")*OR(LEFT(TRIM($D65),1)="A",LEFT(TRIM($C65),1)="Y"),0,$D65),0),0)</f>
        <v>0</v>
      </c>
      <c r="H65" s="19">
        <f t="shared" si="3"/>
        <v>0</v>
      </c>
      <c r="I65" s="19" t="e">
        <f>IF(LEFT(TRIM($C65),1)="Y",ROUND(1*H65,0),IF(#REF!="theory",IF(LEFT(TRIM($E65),1)="A",ROUND(F65*0.5+G65*0.2,0),IF(LEFT(TRIM($C65),1)="E",ROUND(G65*0.2+0.8*H65,0),ROUND(F65*0.5+G65*0.2+H65*0.3,0))),IF(#REF!="lab",IF(LEFT(TRIM($C65),1)="E",ROUND(1*H65,0),ROUND(0.5*F65+0.5*H65,0)),IF(#REF!="project",IF(LEFT(TRIM($C65),1)="E",ROUND(1*H65,0),ROUND(0.5*G65+0.5*H65,0)),"Th/Lab/Pr"))))</f>
        <v>#REF!</v>
      </c>
      <c r="J65" s="20" t="str">
        <f t="shared" si="0"/>
        <v xml:space="preserve"> </v>
      </c>
      <c r="K65" s="21"/>
      <c r="L65" s="23"/>
      <c r="M65" s="23"/>
      <c r="N65" s="23"/>
      <c r="O65" s="23"/>
      <c r="P65" s="23"/>
    </row>
    <row r="66" spans="1:16" x14ac:dyDescent="0.25">
      <c r="A66" s="15"/>
      <c r="B66" s="15"/>
      <c r="C66" s="16"/>
      <c r="D66" s="17" t="str">
        <f>'[1]Calculation sheet Mid Sem'!EY69</f>
        <v/>
      </c>
      <c r="E66" s="18" t="str">
        <f>'[1]Calculation sheet End Sem'!EY69</f>
        <v/>
      </c>
      <c r="F66" s="19" t="e">
        <f>ROUND(IF(OR(#REF!="project",LEFT(TRIM($C66),1)="E",LEFT(TRIM($C66),1)="Y"),0,$C66),0)</f>
        <v>#REF!</v>
      </c>
      <c r="G66" s="19">
        <f>IFERROR(ROUND(IF(OR(#REF!="theory",#REF!="project",#REF!="lab")*OR(LEFT(TRIM($D66),1)="A",LEFT(TRIM($C66),1)="Y"),0,$D66),0),0)</f>
        <v>0</v>
      </c>
      <c r="H66" s="19">
        <f t="shared" si="3"/>
        <v>0</v>
      </c>
      <c r="I66" s="19" t="e">
        <f>IF(LEFT(TRIM($C66),1)="Y",ROUND(1*H66,0),IF(#REF!="theory",IF(LEFT(TRIM($E66),1)="A",ROUND(F66*0.5+G66*0.2,0),IF(LEFT(TRIM($C66),1)="E",ROUND(G66*0.2+0.8*H66,0),ROUND(F66*0.5+G66*0.2+H66*0.3,0))),IF(#REF!="lab",IF(LEFT(TRIM($C66),1)="E",ROUND(1*H66,0),ROUND(0.5*F66+0.5*H66,0)),IF(#REF!="project",IF(LEFT(TRIM($C66),1)="E",ROUND(1*H66,0),ROUND(0.5*G66+0.5*H66,0)),"Th/Lab/Pr"))))</f>
        <v>#REF!</v>
      </c>
      <c r="J66" s="20" t="str">
        <f t="shared" ref="J66:J129" si="5">IF(OR(LEFT(TRIM($C66),1)="E",LEFT(TRIM($C66),1)="Y",$C66="")*AND($D66="",$E66="")," ",       IF(OR($H66&lt;$N$18,$I66&lt;$O$18,$N$18=0,$O$18=0,$E66="A"),"F",IF($I66&gt;=$L$2,$O$2,IF($I66&gt;=$L$3,$O$3,IF($I66&gt;=$L$4,$O$4,IF($I66&gt;=$L$5,$O$5,IF($I66&gt;=$L$6,$O$6,IF($I66&gt;=$L$7,$O$7,IF($I66&gt;=$L$8,$O$8,IF($I66&gt;=$L$9,$O$9,"F"))))))))))</f>
        <v xml:space="preserve"> </v>
      </c>
      <c r="K66" s="21"/>
      <c r="L66" s="23"/>
      <c r="M66" s="23"/>
      <c r="N66" s="23"/>
      <c r="O66" s="23"/>
      <c r="P66" s="23"/>
    </row>
    <row r="67" spans="1:16" x14ac:dyDescent="0.25">
      <c r="A67" s="15"/>
      <c r="B67" s="15"/>
      <c r="C67" s="16"/>
      <c r="D67" s="17" t="str">
        <f>'[1]Calculation sheet Mid Sem'!EY70</f>
        <v/>
      </c>
      <c r="E67" s="18" t="str">
        <f>'[1]Calculation sheet End Sem'!EY70</f>
        <v/>
      </c>
      <c r="F67" s="19" t="e">
        <f>ROUND(IF(OR(#REF!="project",LEFT(TRIM($C67),1)="E",LEFT(TRIM($C67),1)="Y"),0,$C67),0)</f>
        <v>#REF!</v>
      </c>
      <c r="G67" s="19">
        <f>IFERROR(ROUND(IF(OR(#REF!="theory",#REF!="project",#REF!="lab")*OR(LEFT(TRIM($D67),1)="A",LEFT(TRIM($C67),1)="Y"),0,$D67),0),0)</f>
        <v>0</v>
      </c>
      <c r="H67" s="19">
        <f t="shared" ref="H67:H121" si="6">IFERROR(ROUND(IF(OR(LEFT(TRIM($E67),1)="A",LEFT(TRIM($E67),1)="D"),0,$E67),0),0)</f>
        <v>0</v>
      </c>
      <c r="I67" s="19" t="e">
        <f>IF(LEFT(TRIM($C67),1)="Y",ROUND(1*H67,0),IF(#REF!="theory",IF(LEFT(TRIM($E67),1)="A",ROUND(F67*0.5+G67*0.2,0),IF(LEFT(TRIM($C67),1)="E",ROUND(G67*0.2+0.8*H67,0),ROUND(F67*0.5+G67*0.2+H67*0.3,0))),IF(#REF!="lab",IF(LEFT(TRIM($C67),1)="E",ROUND(1*H67,0),ROUND(0.5*F67+0.5*H67,0)),IF(#REF!="project",IF(LEFT(TRIM($C67),1)="E",ROUND(1*H67,0),ROUND(0.5*G67+0.5*H67,0)),"Th/Lab/Pr"))))</f>
        <v>#REF!</v>
      </c>
      <c r="J67" s="20" t="str">
        <f t="shared" si="5"/>
        <v xml:space="preserve"> </v>
      </c>
      <c r="K67" s="21"/>
      <c r="L67" s="23"/>
      <c r="M67" s="23"/>
      <c r="N67" s="23"/>
      <c r="O67" s="23"/>
      <c r="P67" s="23"/>
    </row>
    <row r="68" spans="1:16" x14ac:dyDescent="0.25">
      <c r="A68" s="15"/>
      <c r="B68" s="15"/>
      <c r="C68" s="16"/>
      <c r="D68" s="17" t="str">
        <f>'[1]Calculation sheet Mid Sem'!EY71</f>
        <v/>
      </c>
      <c r="E68" s="18" t="str">
        <f>'[1]Calculation sheet End Sem'!EY71</f>
        <v/>
      </c>
      <c r="F68" s="19" t="e">
        <f>ROUND(IF(OR(#REF!="project",LEFT(TRIM($C68),1)="E",LEFT(TRIM($C68),1)="Y"),0,$C68),0)</f>
        <v>#REF!</v>
      </c>
      <c r="G68" s="19">
        <f>IFERROR(ROUND(IF(OR(#REF!="theory",#REF!="project",#REF!="lab")*OR(LEFT(TRIM($D68),1)="A",LEFT(TRIM($C68),1)="Y"),0,$D68),0),0)</f>
        <v>0</v>
      </c>
      <c r="H68" s="19">
        <f t="shared" si="6"/>
        <v>0</v>
      </c>
      <c r="I68" s="19" t="e">
        <f>IF(LEFT(TRIM($C68),1)="Y",ROUND(1*H68,0),IF(#REF!="theory",IF(LEFT(TRIM($E68),1)="A",ROUND(F68*0.5+G68*0.2,0),IF(LEFT(TRIM($C68),1)="E",ROUND(G68*0.2+0.8*H68,0),ROUND(F68*0.5+G68*0.2+H68*0.3,0))),IF(#REF!="lab",IF(LEFT(TRIM($C68),1)="E",ROUND(1*H68,0),ROUND(0.5*F68+0.5*H68,0)),IF(#REF!="project",IF(LEFT(TRIM($C68),1)="E",ROUND(1*H68,0),ROUND(0.5*G68+0.5*H68,0)),"Th/Lab/Pr"))))</f>
        <v>#REF!</v>
      </c>
      <c r="J68" s="20" t="str">
        <f t="shared" si="5"/>
        <v xml:space="preserve"> </v>
      </c>
      <c r="K68" s="21"/>
      <c r="L68" s="23"/>
      <c r="M68" s="23"/>
      <c r="N68" s="23"/>
      <c r="O68" s="23"/>
      <c r="P68" s="23"/>
    </row>
    <row r="69" spans="1:16" x14ac:dyDescent="0.25">
      <c r="A69" s="15"/>
      <c r="B69" s="15"/>
      <c r="C69" s="16"/>
      <c r="D69" s="17" t="str">
        <f>'[1]Calculation sheet Mid Sem'!EY72</f>
        <v/>
      </c>
      <c r="E69" s="18" t="str">
        <f>'[1]Calculation sheet End Sem'!EY72</f>
        <v/>
      </c>
      <c r="F69" s="19" t="e">
        <f>ROUND(IF(OR(#REF!="project",LEFT(TRIM($C69),1)="E",LEFT(TRIM($C69),1)="Y"),0,$C69),0)</f>
        <v>#REF!</v>
      </c>
      <c r="G69" s="19">
        <f>IFERROR(ROUND(IF(OR(#REF!="theory",#REF!="project",#REF!="lab")*OR(LEFT(TRIM($D69),1)="A",LEFT(TRIM($C69),1)="Y"),0,$D69),0),0)</f>
        <v>0</v>
      </c>
      <c r="H69" s="19">
        <f t="shared" si="6"/>
        <v>0</v>
      </c>
      <c r="I69" s="19" t="e">
        <f>IF(LEFT(TRIM($C69),1)="Y",ROUND(1*H69,0),IF(#REF!="theory",IF(LEFT(TRIM($E69),1)="A",ROUND(F69*0.5+G69*0.2,0),IF(LEFT(TRIM($C69),1)="E",ROUND(G69*0.2+0.8*H69,0),ROUND(F69*0.5+G69*0.2+H69*0.3,0))),IF(#REF!="lab",IF(LEFT(TRIM($C69),1)="E",ROUND(1*H69,0),ROUND(0.5*F69+0.5*H69,0)),IF(#REF!="project",IF(LEFT(TRIM($C69),1)="E",ROUND(1*H69,0),ROUND(0.5*G69+0.5*H69,0)),"Th/Lab/Pr"))))</f>
        <v>#REF!</v>
      </c>
      <c r="J69" s="20" t="str">
        <f t="shared" si="5"/>
        <v xml:space="preserve"> </v>
      </c>
      <c r="K69" s="21"/>
      <c r="L69" s="23"/>
      <c r="M69" s="23"/>
      <c r="N69" s="23"/>
      <c r="O69" s="23"/>
      <c r="P69" s="23"/>
    </row>
    <row r="70" spans="1:16" x14ac:dyDescent="0.25">
      <c r="A70" s="15"/>
      <c r="B70" s="15"/>
      <c r="C70" s="16"/>
      <c r="D70" s="17" t="str">
        <f>'[1]Calculation sheet Mid Sem'!EY73</f>
        <v/>
      </c>
      <c r="E70" s="18" t="str">
        <f>'[1]Calculation sheet End Sem'!EY73</f>
        <v/>
      </c>
      <c r="F70" s="19" t="e">
        <f>ROUND(IF(OR(#REF!="project",LEFT(TRIM($C70),1)="E",LEFT(TRIM($C70),1)="Y"),0,$C70),0)</f>
        <v>#REF!</v>
      </c>
      <c r="G70" s="19">
        <f>IFERROR(ROUND(IF(OR(#REF!="theory",#REF!="project",#REF!="lab")*OR(LEFT(TRIM($D70),1)="A",LEFT(TRIM($C70),1)="Y"),0,$D70),0),0)</f>
        <v>0</v>
      </c>
      <c r="H70" s="19">
        <f t="shared" si="6"/>
        <v>0</v>
      </c>
      <c r="I70" s="19" t="e">
        <f>IF(LEFT(TRIM($C70),1)="Y",ROUND(1*H70,0),IF(#REF!="theory",IF(LEFT(TRIM($E70),1)="A",ROUND(F70*0.5+G70*0.2,0),IF(LEFT(TRIM($C70),1)="E",ROUND(G70*0.2+0.8*H70,0),ROUND(F70*0.5+G70*0.2+H70*0.3,0))),IF(#REF!="lab",IF(LEFT(TRIM($C70),1)="E",ROUND(1*H70,0),ROUND(0.5*F70+0.5*H70,0)),IF(#REF!="project",IF(LEFT(TRIM($C70),1)="E",ROUND(1*H70,0),ROUND(0.5*G70+0.5*H70,0)),"Th/Lab/Pr"))))</f>
        <v>#REF!</v>
      </c>
      <c r="J70" s="20" t="str">
        <f t="shared" si="5"/>
        <v xml:space="preserve"> </v>
      </c>
      <c r="K70" s="21"/>
      <c r="L70" s="23"/>
      <c r="M70" s="23"/>
      <c r="N70" s="23"/>
      <c r="O70" s="23"/>
      <c r="P70" s="23"/>
    </row>
    <row r="71" spans="1:16" x14ac:dyDescent="0.25">
      <c r="A71" s="15"/>
      <c r="B71" s="15"/>
      <c r="C71" s="16"/>
      <c r="D71" s="17" t="str">
        <f>'[1]Calculation sheet Mid Sem'!EY74</f>
        <v/>
      </c>
      <c r="E71" s="18" t="str">
        <f>'[1]Calculation sheet End Sem'!EY74</f>
        <v/>
      </c>
      <c r="F71" s="19" t="e">
        <f>ROUND(IF(OR(#REF!="project",LEFT(TRIM($C71),1)="E",LEFT(TRIM($C71),1)="Y"),0,$C71),0)</f>
        <v>#REF!</v>
      </c>
      <c r="G71" s="19">
        <f>IFERROR(ROUND(IF(OR(#REF!="theory",#REF!="project",#REF!="lab")*OR(LEFT(TRIM($D71),1)="A",LEFT(TRIM($C71),1)="Y"),0,$D71),0),0)</f>
        <v>0</v>
      </c>
      <c r="H71" s="19">
        <f t="shared" si="6"/>
        <v>0</v>
      </c>
      <c r="I71" s="19" t="e">
        <f>IF(LEFT(TRIM($C71),1)="Y",ROUND(1*H71,0),IF(#REF!="theory",IF(LEFT(TRIM($E71),1)="A",ROUND(F71*0.5+G71*0.2,0),IF(LEFT(TRIM($C71),1)="E",ROUND(G71*0.2+0.8*H71,0),ROUND(F71*0.5+G71*0.2+H71*0.3,0))),IF(#REF!="lab",IF(LEFT(TRIM($C71),1)="E",ROUND(1*H71,0),ROUND(0.5*F71+0.5*H71,0)),IF(#REF!="project",IF(LEFT(TRIM($C71),1)="E",ROUND(1*H71,0),ROUND(0.5*G71+0.5*H71,0)),"Th/Lab/Pr"))))</f>
        <v>#REF!</v>
      </c>
      <c r="J71" s="20" t="str">
        <f t="shared" si="5"/>
        <v xml:space="preserve"> </v>
      </c>
      <c r="K71" s="21"/>
      <c r="L71" s="23"/>
      <c r="M71" s="23"/>
      <c r="N71" s="23"/>
      <c r="O71" s="23"/>
      <c r="P71" s="23"/>
    </row>
    <row r="72" spans="1:16" x14ac:dyDescent="0.25">
      <c r="A72" s="15"/>
      <c r="B72" s="15"/>
      <c r="C72" s="16"/>
      <c r="D72" s="17" t="str">
        <f>'[1]Calculation sheet Mid Sem'!EY75</f>
        <v/>
      </c>
      <c r="E72" s="18" t="str">
        <f>'[1]Calculation sheet End Sem'!EY75</f>
        <v/>
      </c>
      <c r="F72" s="19" t="e">
        <f>ROUND(IF(OR(#REF!="project",LEFT(TRIM($C72),1)="E",LEFT(TRIM($C72),1)="Y"),0,$C72),0)</f>
        <v>#REF!</v>
      </c>
      <c r="G72" s="19">
        <f>IFERROR(ROUND(IF(OR(#REF!="theory",#REF!="project",#REF!="lab")*OR(LEFT(TRIM($D72),1)="A",LEFT(TRIM($C72),1)="Y"),0,$D72),0),0)</f>
        <v>0</v>
      </c>
      <c r="H72" s="19">
        <f t="shared" si="6"/>
        <v>0</v>
      </c>
      <c r="I72" s="19" t="e">
        <f>IF(LEFT(TRIM($C72),1)="Y",ROUND(1*H72,0),IF(#REF!="theory",IF(LEFT(TRIM($E72),1)="A",ROUND(F72*0.5+G72*0.2,0),IF(LEFT(TRIM($C72),1)="E",ROUND(G72*0.2+0.8*H72,0),ROUND(F72*0.5+G72*0.2+H72*0.3,0))),IF(#REF!="lab",IF(LEFT(TRIM($C72),1)="E",ROUND(1*H72,0),ROUND(0.5*F72+0.5*H72,0)),IF(#REF!="project",IF(LEFT(TRIM($C72),1)="E",ROUND(1*H72,0),ROUND(0.5*G72+0.5*H72,0)),"Th/Lab/Pr"))))</f>
        <v>#REF!</v>
      </c>
      <c r="J72" s="20" t="str">
        <f t="shared" si="5"/>
        <v xml:space="preserve"> </v>
      </c>
      <c r="K72" s="21"/>
      <c r="L72" s="23"/>
      <c r="M72" s="23"/>
      <c r="N72" s="23"/>
      <c r="O72" s="23"/>
      <c r="P72" s="23"/>
    </row>
    <row r="73" spans="1:16" x14ac:dyDescent="0.25">
      <c r="A73" s="15"/>
      <c r="B73" s="15"/>
      <c r="C73" s="16"/>
      <c r="D73" s="17" t="str">
        <f>'[1]Calculation sheet Mid Sem'!EY76</f>
        <v/>
      </c>
      <c r="E73" s="18" t="str">
        <f>'[1]Calculation sheet End Sem'!EY76</f>
        <v/>
      </c>
      <c r="F73" s="19" t="e">
        <f>ROUND(IF(OR(#REF!="project",LEFT(TRIM($C73),1)="E",LEFT(TRIM($C73),1)="Y"),0,$C73),0)</f>
        <v>#REF!</v>
      </c>
      <c r="G73" s="19">
        <f>IFERROR(ROUND(IF(OR(#REF!="theory",#REF!="project",#REF!="lab")*OR(LEFT(TRIM($D73),1)="A",LEFT(TRIM($C73),1)="Y"),0,$D73),0),0)</f>
        <v>0</v>
      </c>
      <c r="H73" s="19">
        <f t="shared" si="6"/>
        <v>0</v>
      </c>
      <c r="I73" s="19" t="e">
        <f>IF(LEFT(TRIM($C73),1)="Y",ROUND(1*H73,0),IF(#REF!="theory",IF(LEFT(TRIM($E73),1)="A",ROUND(F73*0.5+G73*0.2,0),IF(LEFT(TRIM($C73),1)="E",ROUND(G73*0.2+0.8*H73,0),ROUND(F73*0.5+G73*0.2+H73*0.3,0))),IF(#REF!="lab",IF(LEFT(TRIM($C73),1)="E",ROUND(1*H73,0),ROUND(0.5*F73+0.5*H73,0)),IF(#REF!="project",IF(LEFT(TRIM($C73),1)="E",ROUND(1*H73,0),ROUND(0.5*G73+0.5*H73,0)),"Th/Lab/Pr"))))</f>
        <v>#REF!</v>
      </c>
      <c r="J73" s="20" t="str">
        <f t="shared" si="5"/>
        <v xml:space="preserve"> </v>
      </c>
      <c r="K73" s="21"/>
      <c r="L73" s="23"/>
      <c r="M73" s="23"/>
      <c r="N73" s="23"/>
      <c r="O73" s="23"/>
      <c r="P73" s="23"/>
    </row>
    <row r="74" spans="1:16" x14ac:dyDescent="0.25">
      <c r="A74" s="15"/>
      <c r="B74" s="15"/>
      <c r="C74" s="16"/>
      <c r="D74" s="17" t="str">
        <f>'[1]Calculation sheet Mid Sem'!EY77</f>
        <v/>
      </c>
      <c r="E74" s="18" t="str">
        <f>'[1]Calculation sheet End Sem'!EY77</f>
        <v/>
      </c>
      <c r="F74" s="19" t="e">
        <f>ROUND(IF(OR(#REF!="project",LEFT(TRIM($C74),1)="E",LEFT(TRIM($C74),1)="Y"),0,$C74),0)</f>
        <v>#REF!</v>
      </c>
      <c r="G74" s="19">
        <f>IFERROR(ROUND(IF(OR(#REF!="theory",#REF!="project",#REF!="lab")*OR(LEFT(TRIM($D74),1)="A",LEFT(TRIM($C74),1)="Y"),0,$D74),0),0)</f>
        <v>0</v>
      </c>
      <c r="H74" s="19">
        <f t="shared" si="6"/>
        <v>0</v>
      </c>
      <c r="I74" s="19" t="e">
        <f>IF(LEFT(TRIM($C74),1)="Y",ROUND(1*H74,0),IF(#REF!="theory",IF(LEFT(TRIM($E74),1)="A",ROUND(F74*0.5+G74*0.2,0),IF(LEFT(TRIM($C74),1)="E",ROUND(G74*0.2+0.8*H74,0),ROUND(F74*0.5+G74*0.2+H74*0.3,0))),IF(#REF!="lab",IF(LEFT(TRIM($C74),1)="E",ROUND(1*H74,0),ROUND(0.5*F74+0.5*H74,0)),IF(#REF!="project",IF(LEFT(TRIM($C74),1)="E",ROUND(1*H74,0),ROUND(0.5*G74+0.5*H74,0)),"Th/Lab/Pr"))))</f>
        <v>#REF!</v>
      </c>
      <c r="J74" s="20" t="str">
        <f t="shared" si="5"/>
        <v xml:space="preserve"> </v>
      </c>
      <c r="K74" s="21"/>
      <c r="L74" s="23"/>
      <c r="M74" s="23"/>
      <c r="N74" s="23"/>
      <c r="O74" s="23"/>
      <c r="P74" s="23"/>
    </row>
    <row r="75" spans="1:16" x14ac:dyDescent="0.25">
      <c r="A75" s="15"/>
      <c r="B75" s="15"/>
      <c r="C75" s="16"/>
      <c r="D75" s="17" t="str">
        <f>'[1]Calculation sheet Mid Sem'!EY78</f>
        <v/>
      </c>
      <c r="E75" s="18" t="str">
        <f>'[1]Calculation sheet End Sem'!EY78</f>
        <v/>
      </c>
      <c r="F75" s="19" t="e">
        <f>ROUND(IF(OR(#REF!="project",LEFT(TRIM($C75),1)="E",LEFT(TRIM($C75),1)="Y"),0,$C75),0)</f>
        <v>#REF!</v>
      </c>
      <c r="G75" s="19">
        <f>IFERROR(ROUND(IF(OR(#REF!="theory",#REF!="project",#REF!="lab")*OR(LEFT(TRIM($D75),1)="A",LEFT(TRIM($C75),1)="Y"),0,$D75),0),0)</f>
        <v>0</v>
      </c>
      <c r="H75" s="19">
        <f t="shared" si="6"/>
        <v>0</v>
      </c>
      <c r="I75" s="19" t="e">
        <f>IF(LEFT(TRIM($C75),1)="Y",ROUND(1*H75,0),IF(#REF!="theory",IF(LEFT(TRIM($E75),1)="A",ROUND(F75*0.5+G75*0.2,0),IF(LEFT(TRIM($C75),1)="E",ROUND(G75*0.2+0.8*H75,0),ROUND(F75*0.5+G75*0.2+H75*0.3,0))),IF(#REF!="lab",IF(LEFT(TRIM($C75),1)="E",ROUND(1*H75,0),ROUND(0.5*F75+0.5*H75,0)),IF(#REF!="project",IF(LEFT(TRIM($C75),1)="E",ROUND(1*H75,0),ROUND(0.5*G75+0.5*H75,0)),"Th/Lab/Pr"))))</f>
        <v>#REF!</v>
      </c>
      <c r="J75" s="20" t="str">
        <f t="shared" si="5"/>
        <v xml:space="preserve"> </v>
      </c>
      <c r="K75" s="21"/>
      <c r="L75" s="23"/>
      <c r="M75" s="23"/>
      <c r="N75" s="23"/>
      <c r="O75" s="23"/>
      <c r="P75" s="23"/>
    </row>
    <row r="76" spans="1:16" x14ac:dyDescent="0.25">
      <c r="A76" s="15"/>
      <c r="B76" s="15"/>
      <c r="C76" s="16"/>
      <c r="D76" s="17" t="str">
        <f>'[1]Calculation sheet Mid Sem'!EY79</f>
        <v/>
      </c>
      <c r="E76" s="18" t="str">
        <f>'[1]Calculation sheet End Sem'!EY79</f>
        <v/>
      </c>
      <c r="F76" s="19" t="e">
        <f>ROUND(IF(OR(#REF!="project",LEFT(TRIM($C76),1)="E",LEFT(TRIM($C76),1)="Y"),0,$C76),0)</f>
        <v>#REF!</v>
      </c>
      <c r="G76" s="19">
        <f>IFERROR(ROUND(IF(OR(#REF!="theory",#REF!="project",#REF!="lab")*OR(LEFT(TRIM($D76),1)="A",LEFT(TRIM($C76),1)="Y"),0,$D76),0),0)</f>
        <v>0</v>
      </c>
      <c r="H76" s="19">
        <f t="shared" si="6"/>
        <v>0</v>
      </c>
      <c r="I76" s="19" t="e">
        <f>IF(LEFT(TRIM($C76),1)="Y",ROUND(1*H76,0),IF(#REF!="theory",IF(LEFT(TRIM($E76),1)="A",ROUND(F76*0.5+G76*0.2,0),IF(LEFT(TRIM($C76),1)="E",ROUND(G76*0.2+0.8*H76,0),ROUND(F76*0.5+G76*0.2+H76*0.3,0))),IF(#REF!="lab",IF(LEFT(TRIM($C76),1)="E",ROUND(1*H76,0),ROUND(0.5*F76+0.5*H76,0)),IF(#REF!="project",IF(LEFT(TRIM($C76),1)="E",ROUND(1*H76,0),ROUND(0.5*G76+0.5*H76,0)),"Th/Lab/Pr"))))</f>
        <v>#REF!</v>
      </c>
      <c r="J76" s="20" t="str">
        <f t="shared" si="5"/>
        <v xml:space="preserve"> </v>
      </c>
      <c r="K76" s="21"/>
      <c r="L76" s="23"/>
      <c r="M76" s="23"/>
      <c r="N76" s="23"/>
      <c r="O76" s="23"/>
      <c r="P76" s="23"/>
    </row>
    <row r="77" spans="1:16" x14ac:dyDescent="0.25">
      <c r="A77" s="15"/>
      <c r="B77" s="15"/>
      <c r="C77" s="16"/>
      <c r="D77" s="17" t="str">
        <f>'[1]Calculation sheet Mid Sem'!EY80</f>
        <v/>
      </c>
      <c r="E77" s="18" t="str">
        <f>'[1]Calculation sheet End Sem'!EY80</f>
        <v/>
      </c>
      <c r="F77" s="19" t="e">
        <f>ROUND(IF(OR(#REF!="project",LEFT(TRIM($C77),1)="E",LEFT(TRIM($C77),1)="Y"),0,$C77),0)</f>
        <v>#REF!</v>
      </c>
      <c r="G77" s="19">
        <f>IFERROR(ROUND(IF(OR(#REF!="theory",#REF!="project",#REF!="lab")*OR(LEFT(TRIM($D77),1)="A",LEFT(TRIM($C77),1)="Y"),0,$D77),0),0)</f>
        <v>0</v>
      </c>
      <c r="H77" s="19">
        <f t="shared" si="6"/>
        <v>0</v>
      </c>
      <c r="I77" s="19" t="e">
        <f>IF(LEFT(TRIM($C77),1)="Y",ROUND(1*H77,0),IF(#REF!="theory",IF(LEFT(TRIM($E77),1)="A",ROUND(F77*0.5+G77*0.2,0),IF(LEFT(TRIM($C77),1)="E",ROUND(G77*0.2+0.8*H77,0),ROUND(F77*0.5+G77*0.2+H77*0.3,0))),IF(#REF!="lab",IF(LEFT(TRIM($C77),1)="E",ROUND(1*H77,0),ROUND(0.5*F77+0.5*H77,0)),IF(#REF!="project",IF(LEFT(TRIM($C77),1)="E",ROUND(1*H77,0),ROUND(0.5*G77+0.5*H77,0)),"Th/Lab/Pr"))))</f>
        <v>#REF!</v>
      </c>
      <c r="J77" s="20" t="str">
        <f t="shared" si="5"/>
        <v xml:space="preserve"> </v>
      </c>
      <c r="K77" s="21"/>
      <c r="L77" s="23"/>
      <c r="M77" s="23"/>
      <c r="N77" s="23"/>
      <c r="O77" s="23"/>
      <c r="P77" s="23"/>
    </row>
    <row r="78" spans="1:16" x14ac:dyDescent="0.25">
      <c r="A78" s="15"/>
      <c r="B78" s="15"/>
      <c r="C78" s="16"/>
      <c r="D78" s="17" t="str">
        <f>'[1]Calculation sheet Mid Sem'!EY81</f>
        <v/>
      </c>
      <c r="E78" s="18" t="str">
        <f>'[1]Calculation sheet End Sem'!EY81</f>
        <v/>
      </c>
      <c r="F78" s="19" t="e">
        <f>ROUND(IF(OR(#REF!="project",LEFT(TRIM($C78),1)="E",LEFT(TRIM($C78),1)="Y"),0,$C78),0)</f>
        <v>#REF!</v>
      </c>
      <c r="G78" s="19">
        <f>IFERROR(ROUND(IF(OR(#REF!="theory",#REF!="project",#REF!="lab")*OR(LEFT(TRIM($D78),1)="A",LEFT(TRIM($C78),1)="Y"),0,$D78),0),0)</f>
        <v>0</v>
      </c>
      <c r="H78" s="19">
        <f t="shared" si="6"/>
        <v>0</v>
      </c>
      <c r="I78" s="19" t="e">
        <f>IF(LEFT(TRIM($C78),1)="Y",ROUND(1*H78,0),IF(#REF!="theory",IF(LEFT(TRIM($E78),1)="A",ROUND(F78*0.5+G78*0.2,0),IF(LEFT(TRIM($C78),1)="E",ROUND(G78*0.2+0.8*H78,0),ROUND(F78*0.5+G78*0.2+H78*0.3,0))),IF(#REF!="lab",IF(LEFT(TRIM($C78),1)="E",ROUND(1*H78,0),ROUND(0.5*F78+0.5*H78,0)),IF(#REF!="project",IF(LEFT(TRIM($C78),1)="E",ROUND(1*H78,0),ROUND(0.5*G78+0.5*H78,0)),"Th/Lab/Pr"))))</f>
        <v>#REF!</v>
      </c>
      <c r="J78" s="20" t="str">
        <f t="shared" si="5"/>
        <v xml:space="preserve"> </v>
      </c>
      <c r="K78" s="21"/>
      <c r="L78" s="23"/>
      <c r="M78" s="23"/>
      <c r="N78" s="23"/>
      <c r="O78" s="23"/>
      <c r="P78" s="23"/>
    </row>
    <row r="79" spans="1:16" x14ac:dyDescent="0.25">
      <c r="A79" s="15"/>
      <c r="B79" s="15"/>
      <c r="C79" s="16"/>
      <c r="D79" s="17" t="str">
        <f>'[1]Calculation sheet Mid Sem'!EY82</f>
        <v/>
      </c>
      <c r="E79" s="18" t="str">
        <f>'[1]Calculation sheet End Sem'!EY82</f>
        <v/>
      </c>
      <c r="F79" s="19" t="e">
        <f>ROUND(IF(OR(#REF!="project",LEFT(TRIM($C79),1)="E",LEFT(TRIM($C79),1)="Y"),0,$C79),0)</f>
        <v>#REF!</v>
      </c>
      <c r="G79" s="19">
        <f>IFERROR(ROUND(IF(OR(#REF!="theory",#REF!="project",#REF!="lab")*OR(LEFT(TRIM($D79),1)="A",LEFT(TRIM($C79),1)="Y"),0,$D79),0),0)</f>
        <v>0</v>
      </c>
      <c r="H79" s="19">
        <f t="shared" si="6"/>
        <v>0</v>
      </c>
      <c r="I79" s="19" t="e">
        <f>IF(LEFT(TRIM($C79),1)="Y",ROUND(1*H79,0),IF(#REF!="theory",IF(LEFT(TRIM($E79),1)="A",ROUND(F79*0.5+G79*0.2,0),IF(LEFT(TRIM($C79),1)="E",ROUND(G79*0.2+0.8*H79,0),ROUND(F79*0.5+G79*0.2+H79*0.3,0))),IF(#REF!="lab",IF(LEFT(TRIM($C79),1)="E",ROUND(1*H79,0),ROUND(0.5*F79+0.5*H79,0)),IF(#REF!="project",IF(LEFT(TRIM($C79),1)="E",ROUND(1*H79,0),ROUND(0.5*G79+0.5*H79,0)),"Th/Lab/Pr"))))</f>
        <v>#REF!</v>
      </c>
      <c r="J79" s="20" t="str">
        <f t="shared" si="5"/>
        <v xml:space="preserve"> </v>
      </c>
      <c r="K79" s="21"/>
      <c r="L79" s="23"/>
      <c r="M79" s="23"/>
      <c r="N79" s="23"/>
      <c r="O79" s="23"/>
      <c r="P79" s="23"/>
    </row>
    <row r="80" spans="1:16" x14ac:dyDescent="0.25">
      <c r="A80" s="15"/>
      <c r="B80" s="15"/>
      <c r="C80" s="16"/>
      <c r="D80" s="17" t="str">
        <f>'[1]Calculation sheet Mid Sem'!EY83</f>
        <v/>
      </c>
      <c r="E80" s="18" t="str">
        <f>'[1]Calculation sheet End Sem'!EY83</f>
        <v/>
      </c>
      <c r="F80" s="19" t="e">
        <f>ROUND(IF(OR(#REF!="project",LEFT(TRIM($C80),1)="E",LEFT(TRIM($C80),1)="Y"),0,$C80),0)</f>
        <v>#REF!</v>
      </c>
      <c r="G80" s="19">
        <f>IFERROR(ROUND(IF(OR(#REF!="theory",#REF!="project",#REF!="lab")*OR(LEFT(TRIM($D80),1)="A",LEFT(TRIM($C80),1)="Y"),0,$D80),0),0)</f>
        <v>0</v>
      </c>
      <c r="H80" s="19">
        <f t="shared" si="6"/>
        <v>0</v>
      </c>
      <c r="I80" s="19" t="e">
        <f>IF(LEFT(TRIM($C80),1)="Y",ROUND(1*H80,0),IF(#REF!="theory",IF(LEFT(TRIM($E80),1)="A",ROUND(F80*0.5+G80*0.2,0),IF(LEFT(TRIM($C80),1)="E",ROUND(G80*0.2+0.8*H80,0),ROUND(F80*0.5+G80*0.2+H80*0.3,0))),IF(#REF!="lab",IF(LEFT(TRIM($C80),1)="E",ROUND(1*H80,0),ROUND(0.5*F80+0.5*H80,0)),IF(#REF!="project",IF(LEFT(TRIM($C80),1)="E",ROUND(1*H80,0),ROUND(0.5*G80+0.5*H80,0)),"Th/Lab/Pr"))))</f>
        <v>#REF!</v>
      </c>
      <c r="J80" s="20" t="str">
        <f t="shared" si="5"/>
        <v xml:space="preserve"> </v>
      </c>
      <c r="K80" s="21"/>
      <c r="L80" s="23"/>
      <c r="M80" s="23"/>
      <c r="N80" s="23"/>
      <c r="O80" s="23"/>
      <c r="P80" s="23"/>
    </row>
    <row r="81" spans="1:16" x14ac:dyDescent="0.25">
      <c r="A81" s="15"/>
      <c r="B81" s="15"/>
      <c r="C81" s="16"/>
      <c r="D81" s="17" t="str">
        <f>'[1]Calculation sheet Mid Sem'!EY84</f>
        <v/>
      </c>
      <c r="E81" s="18" t="str">
        <f>'[1]Calculation sheet End Sem'!EY84</f>
        <v/>
      </c>
      <c r="F81" s="19" t="e">
        <f>ROUND(IF(OR(#REF!="project",LEFT(TRIM($C81),1)="E",LEFT(TRIM($C81),1)="Y"),0,$C81),0)</f>
        <v>#REF!</v>
      </c>
      <c r="G81" s="19">
        <f>IFERROR(ROUND(IF(OR(#REF!="theory",#REF!="project",#REF!="lab")*OR(LEFT(TRIM($D81),1)="A",LEFT(TRIM($C81),1)="Y"),0,$D81),0),0)</f>
        <v>0</v>
      </c>
      <c r="H81" s="19">
        <f t="shared" si="6"/>
        <v>0</v>
      </c>
      <c r="I81" s="19" t="e">
        <f>IF(LEFT(TRIM($C81),1)="Y",ROUND(1*H81,0),IF(#REF!="theory",IF(LEFT(TRIM($E81),1)="A",ROUND(F81*0.5+G81*0.2,0),IF(LEFT(TRIM($C81),1)="E",ROUND(G81*0.2+0.8*H81,0),ROUND(F81*0.5+G81*0.2+H81*0.3,0))),IF(#REF!="lab",IF(LEFT(TRIM($C81),1)="E",ROUND(1*H81,0),ROUND(0.5*F81+0.5*H81,0)),IF(#REF!="project",IF(LEFT(TRIM($C81),1)="E",ROUND(1*H81,0),ROUND(0.5*G81+0.5*H81,0)),"Th/Lab/Pr"))))</f>
        <v>#REF!</v>
      </c>
      <c r="J81" s="20" t="str">
        <f t="shared" si="5"/>
        <v xml:space="preserve"> </v>
      </c>
      <c r="K81" s="21"/>
      <c r="L81" s="23"/>
      <c r="M81" s="23"/>
      <c r="N81" s="23"/>
      <c r="O81" s="23"/>
      <c r="P81" s="23"/>
    </row>
    <row r="82" spans="1:16" x14ac:dyDescent="0.25">
      <c r="A82" s="15"/>
      <c r="B82" s="15"/>
      <c r="C82" s="16"/>
      <c r="D82" s="17" t="str">
        <f>'[1]Calculation sheet Mid Sem'!EY85</f>
        <v/>
      </c>
      <c r="E82" s="18" t="str">
        <f>'[1]Calculation sheet End Sem'!EY85</f>
        <v/>
      </c>
      <c r="F82" s="19" t="e">
        <f>ROUND(IF(OR(#REF!="project",LEFT(TRIM($C82),1)="E",LEFT(TRIM($C82),1)="Y"),0,$C82),0)</f>
        <v>#REF!</v>
      </c>
      <c r="G82" s="19">
        <f>IFERROR(ROUND(IF(OR(#REF!="theory",#REF!="project",#REF!="lab")*OR(LEFT(TRIM($D82),1)="A",LEFT(TRIM($C82),1)="Y"),0,$D82),0),0)</f>
        <v>0</v>
      </c>
      <c r="H82" s="19">
        <f t="shared" si="6"/>
        <v>0</v>
      </c>
      <c r="I82" s="19" t="e">
        <f>IF(LEFT(TRIM($C82),1)="Y",ROUND(1*H82,0),IF(#REF!="theory",IF(LEFT(TRIM($E82),1)="A",ROUND(F82*0.5+G82*0.2,0),IF(LEFT(TRIM($C82),1)="E",ROUND(G82*0.2+0.8*H82,0),ROUND(F82*0.5+G82*0.2+H82*0.3,0))),IF(#REF!="lab",IF(LEFT(TRIM($C82),1)="E",ROUND(1*H82,0),ROUND(0.5*F82+0.5*H82,0)),IF(#REF!="project",IF(LEFT(TRIM($C82),1)="E",ROUND(1*H82,0),ROUND(0.5*G82+0.5*H82,0)),"Th/Lab/Pr"))))</f>
        <v>#REF!</v>
      </c>
      <c r="J82" s="20" t="str">
        <f t="shared" si="5"/>
        <v xml:space="preserve"> </v>
      </c>
      <c r="K82" s="21"/>
      <c r="L82" s="23"/>
      <c r="M82" s="23"/>
      <c r="N82" s="23"/>
      <c r="O82" s="23"/>
      <c r="P82" s="23"/>
    </row>
    <row r="83" spans="1:16" x14ac:dyDescent="0.25">
      <c r="A83" s="15"/>
      <c r="B83" s="15"/>
      <c r="C83" s="16"/>
      <c r="D83" s="17" t="str">
        <f>'[1]Calculation sheet Mid Sem'!EY86</f>
        <v/>
      </c>
      <c r="E83" s="18" t="str">
        <f>'[1]Calculation sheet End Sem'!EY86</f>
        <v/>
      </c>
      <c r="F83" s="19" t="e">
        <f>ROUND(IF(OR(#REF!="project",LEFT(TRIM($C83),1)="E",LEFT(TRIM($C83),1)="Y"),0,$C83),0)</f>
        <v>#REF!</v>
      </c>
      <c r="G83" s="19">
        <f>IFERROR(ROUND(IF(OR(#REF!="theory",#REF!="project",#REF!="lab")*OR(LEFT(TRIM($D83),1)="A",LEFT(TRIM($C83),1)="Y"),0,$D83),0),0)</f>
        <v>0</v>
      </c>
      <c r="H83" s="19">
        <f t="shared" si="6"/>
        <v>0</v>
      </c>
      <c r="I83" s="19" t="e">
        <f>IF(LEFT(TRIM($C83),1)="Y",ROUND(1*H83,0),IF(#REF!="theory",IF(LEFT(TRIM($E83),1)="A",ROUND(F83*0.5+G83*0.2,0),IF(LEFT(TRIM($C83),1)="E",ROUND(G83*0.2+0.8*H83,0),ROUND(F83*0.5+G83*0.2+H83*0.3,0))),IF(#REF!="lab",IF(LEFT(TRIM($C83),1)="E",ROUND(1*H83,0),ROUND(0.5*F83+0.5*H83,0)),IF(#REF!="project",IF(LEFT(TRIM($C83),1)="E",ROUND(1*H83,0),ROUND(0.5*G83+0.5*H83,0)),"Th/Lab/Pr"))))</f>
        <v>#REF!</v>
      </c>
      <c r="J83" s="20" t="str">
        <f t="shared" si="5"/>
        <v xml:space="preserve"> </v>
      </c>
      <c r="K83" s="21"/>
      <c r="L83" s="23"/>
      <c r="M83" s="23"/>
      <c r="N83" s="23"/>
      <c r="O83" s="23"/>
      <c r="P83" s="23"/>
    </row>
    <row r="84" spans="1:16" x14ac:dyDescent="0.25">
      <c r="A84" s="15"/>
      <c r="B84" s="15"/>
      <c r="C84" s="16"/>
      <c r="D84" s="17" t="str">
        <f>'[1]Calculation sheet Mid Sem'!EY87</f>
        <v/>
      </c>
      <c r="E84" s="18" t="str">
        <f>'[1]Calculation sheet End Sem'!EY87</f>
        <v/>
      </c>
      <c r="F84" s="19" t="e">
        <f>ROUND(IF(OR(#REF!="project",LEFT(TRIM($C84),1)="E",LEFT(TRIM($C84),1)="Y"),0,$C84),0)</f>
        <v>#REF!</v>
      </c>
      <c r="G84" s="19">
        <f>IFERROR(ROUND(IF(OR(#REF!="theory",#REF!="project",#REF!="lab")*OR(LEFT(TRIM($D84),1)="A",LEFT(TRIM($C84),1)="Y"),0,$D84),0),0)</f>
        <v>0</v>
      </c>
      <c r="H84" s="19">
        <f t="shared" si="6"/>
        <v>0</v>
      </c>
      <c r="I84" s="19" t="e">
        <f>IF(LEFT(TRIM($C84),1)="Y",ROUND(1*H84,0),IF(#REF!="theory",IF(LEFT(TRIM($E84),1)="A",ROUND(F84*0.5+G84*0.2,0),IF(LEFT(TRIM($C84),1)="E",ROUND(G84*0.2+0.8*H84,0),ROUND(F84*0.5+G84*0.2+H84*0.3,0))),IF(#REF!="lab",IF(LEFT(TRIM($C84),1)="E",ROUND(1*H84,0),ROUND(0.5*F84+0.5*H84,0)),IF(#REF!="project",IF(LEFT(TRIM($C84),1)="E",ROUND(1*H84,0),ROUND(0.5*G84+0.5*H84,0)),"Th/Lab/Pr"))))</f>
        <v>#REF!</v>
      </c>
      <c r="J84" s="20" t="str">
        <f t="shared" si="5"/>
        <v xml:space="preserve"> </v>
      </c>
      <c r="K84" s="21"/>
      <c r="L84" s="23"/>
      <c r="M84" s="23"/>
      <c r="N84" s="23"/>
      <c r="O84" s="23"/>
      <c r="P84" s="23"/>
    </row>
    <row r="85" spans="1:16" x14ac:dyDescent="0.25">
      <c r="A85" s="15"/>
      <c r="B85" s="15"/>
      <c r="C85" s="16"/>
      <c r="D85" s="17" t="str">
        <f>'[1]Calculation sheet Mid Sem'!EY88</f>
        <v/>
      </c>
      <c r="E85" s="18" t="str">
        <f>'[1]Calculation sheet End Sem'!EY88</f>
        <v/>
      </c>
      <c r="F85" s="19" t="e">
        <f>ROUND(IF(OR(#REF!="project",LEFT(TRIM($C85),1)="E",LEFT(TRIM($C85),1)="Y"),0,$C85),0)</f>
        <v>#REF!</v>
      </c>
      <c r="G85" s="19">
        <f>IFERROR(ROUND(IF(OR(#REF!="theory",#REF!="project",#REF!="lab")*OR(LEFT(TRIM($D85),1)="A",LEFT(TRIM($C85),1)="Y"),0,$D85),0),0)</f>
        <v>0</v>
      </c>
      <c r="H85" s="19">
        <f t="shared" si="6"/>
        <v>0</v>
      </c>
      <c r="I85" s="19" t="e">
        <f>IF(LEFT(TRIM($C85),1)="Y",ROUND(1*H85,0),IF(#REF!="theory",IF(LEFT(TRIM($E85),1)="A",ROUND(F85*0.5+G85*0.2,0),IF(LEFT(TRIM($C85),1)="E",ROUND(G85*0.2+0.8*H85,0),ROUND(F85*0.5+G85*0.2+H85*0.3,0))),IF(#REF!="lab",IF(LEFT(TRIM($C85),1)="E",ROUND(1*H85,0),ROUND(0.5*F85+0.5*H85,0)),IF(#REF!="project",IF(LEFT(TRIM($C85),1)="E",ROUND(1*H85,0),ROUND(0.5*G85+0.5*H85,0)),"Th/Lab/Pr"))))</f>
        <v>#REF!</v>
      </c>
      <c r="J85" s="20" t="str">
        <f t="shared" si="5"/>
        <v xml:space="preserve"> </v>
      </c>
      <c r="K85" s="21"/>
      <c r="L85" s="23"/>
      <c r="M85" s="23"/>
      <c r="N85" s="23"/>
      <c r="O85" s="23"/>
      <c r="P85" s="23"/>
    </row>
    <row r="86" spans="1:16" x14ac:dyDescent="0.25">
      <c r="A86" s="15"/>
      <c r="B86" s="15"/>
      <c r="C86" s="16"/>
      <c r="D86" s="17" t="str">
        <f>'[1]Calculation sheet Mid Sem'!EY89</f>
        <v/>
      </c>
      <c r="E86" s="18" t="str">
        <f>'[1]Calculation sheet End Sem'!EY89</f>
        <v/>
      </c>
      <c r="F86" s="19" t="e">
        <f>ROUND(IF(OR(#REF!="project",LEFT(TRIM($C86),1)="E",LEFT(TRIM($C86),1)="Y"),0,$C86),0)</f>
        <v>#REF!</v>
      </c>
      <c r="G86" s="19">
        <f>IFERROR(ROUND(IF(OR(#REF!="theory",#REF!="project",#REF!="lab")*OR(LEFT(TRIM($D86),1)="A",LEFT(TRIM($C86),1)="Y"),0,$D86),0),0)</f>
        <v>0</v>
      </c>
      <c r="H86" s="19">
        <f t="shared" si="6"/>
        <v>0</v>
      </c>
      <c r="I86" s="19" t="e">
        <f>IF(LEFT(TRIM($C86),1)="Y",ROUND(1*H86,0),IF(#REF!="theory",IF(LEFT(TRIM($E86),1)="A",ROUND(F86*0.5+G86*0.2,0),IF(LEFT(TRIM($C86),1)="E",ROUND(G86*0.2+0.8*H86,0),ROUND(F86*0.5+G86*0.2+H86*0.3,0))),IF(#REF!="lab",IF(LEFT(TRIM($C86),1)="E",ROUND(1*H86,0),ROUND(0.5*F86+0.5*H86,0)),IF(#REF!="project",IF(LEFT(TRIM($C86),1)="E",ROUND(1*H86,0),ROUND(0.5*G86+0.5*H86,0)),"Th/Lab/Pr"))))</f>
        <v>#REF!</v>
      </c>
      <c r="J86" s="20" t="str">
        <f t="shared" si="5"/>
        <v xml:space="preserve"> </v>
      </c>
      <c r="K86" s="21"/>
      <c r="L86" s="23"/>
      <c r="M86" s="23"/>
      <c r="N86" s="23"/>
      <c r="O86" s="23"/>
      <c r="P86" s="23"/>
    </row>
    <row r="87" spans="1:16" x14ac:dyDescent="0.25">
      <c r="A87" s="15"/>
      <c r="B87" s="15"/>
      <c r="C87" s="16"/>
      <c r="D87" s="17" t="str">
        <f>'[1]Calculation sheet Mid Sem'!EY90</f>
        <v/>
      </c>
      <c r="E87" s="18" t="str">
        <f>'[1]Calculation sheet End Sem'!EY90</f>
        <v/>
      </c>
      <c r="F87" s="19" t="e">
        <f>ROUND(IF(OR(#REF!="project",LEFT(TRIM($C87),1)="E",LEFT(TRIM($C87),1)="Y"),0,$C87),0)</f>
        <v>#REF!</v>
      </c>
      <c r="G87" s="19">
        <f>IFERROR(ROUND(IF(OR(#REF!="theory",#REF!="project",#REF!="lab")*OR(LEFT(TRIM($D87),1)="A",LEFT(TRIM($C87),1)="Y"),0,$D87),0),0)</f>
        <v>0</v>
      </c>
      <c r="H87" s="19">
        <f t="shared" si="6"/>
        <v>0</v>
      </c>
      <c r="I87" s="19" t="e">
        <f>IF(LEFT(TRIM($C87),1)="Y",ROUND(1*H87,0),IF(#REF!="theory",IF(LEFT(TRIM($E87),1)="A",ROUND(F87*0.5+G87*0.2,0),IF(LEFT(TRIM($C87),1)="E",ROUND(G87*0.2+0.8*H87,0),ROUND(F87*0.5+G87*0.2+H87*0.3,0))),IF(#REF!="lab",IF(LEFT(TRIM($C87),1)="E",ROUND(1*H87,0),ROUND(0.5*F87+0.5*H87,0)),IF(#REF!="project",IF(LEFT(TRIM($C87),1)="E",ROUND(1*H87,0),ROUND(0.5*G87+0.5*H87,0)),"Th/Lab/Pr"))))</f>
        <v>#REF!</v>
      </c>
      <c r="J87" s="20" t="str">
        <f t="shared" si="5"/>
        <v xml:space="preserve"> </v>
      </c>
      <c r="K87" s="21"/>
      <c r="L87" s="23"/>
      <c r="M87" s="23"/>
      <c r="N87" s="23"/>
      <c r="O87" s="23"/>
      <c r="P87" s="23"/>
    </row>
    <row r="88" spans="1:16" x14ac:dyDescent="0.25">
      <c r="A88" s="15"/>
      <c r="B88" s="15"/>
      <c r="C88" s="16"/>
      <c r="D88" s="17" t="str">
        <f>'[1]Calculation sheet Mid Sem'!EY91</f>
        <v/>
      </c>
      <c r="E88" s="18" t="str">
        <f>'[1]Calculation sheet End Sem'!EY91</f>
        <v/>
      </c>
      <c r="F88" s="19" t="e">
        <f>ROUND(IF(OR(#REF!="project",LEFT(TRIM($C88),1)="E",LEFT(TRIM($C88),1)="Y"),0,$C88),0)</f>
        <v>#REF!</v>
      </c>
      <c r="G88" s="19">
        <f>IFERROR(ROUND(IF(OR(#REF!="theory",#REF!="project",#REF!="lab")*OR(LEFT(TRIM($D88),1)="A",LEFT(TRIM($C88),1)="Y"),0,$D88),0),0)</f>
        <v>0</v>
      </c>
      <c r="H88" s="19">
        <f t="shared" si="6"/>
        <v>0</v>
      </c>
      <c r="I88" s="19" t="e">
        <f>IF(LEFT(TRIM($C88),1)="Y",ROUND(1*H88,0),IF(#REF!="theory",IF(LEFT(TRIM($E88),1)="A",ROUND(F88*0.5+G88*0.2,0),IF(LEFT(TRIM($C88),1)="E",ROUND(G88*0.2+0.8*H88,0),ROUND(F88*0.5+G88*0.2+H88*0.3,0))),IF(#REF!="lab",IF(LEFT(TRIM($C88),1)="E",ROUND(1*H88,0),ROUND(0.5*F88+0.5*H88,0)),IF(#REF!="project",IF(LEFT(TRIM($C88),1)="E",ROUND(1*H88,0),ROUND(0.5*G88+0.5*H88,0)),"Th/Lab/Pr"))))</f>
        <v>#REF!</v>
      </c>
      <c r="J88" s="20" t="str">
        <f t="shared" si="5"/>
        <v xml:space="preserve"> </v>
      </c>
      <c r="K88" s="21"/>
      <c r="L88" s="23"/>
      <c r="M88" s="23"/>
      <c r="N88" s="23"/>
      <c r="O88" s="23"/>
      <c r="P88" s="23"/>
    </row>
    <row r="89" spans="1:16" x14ac:dyDescent="0.25">
      <c r="A89" s="15"/>
      <c r="B89" s="15"/>
      <c r="C89" s="16"/>
      <c r="D89" s="17" t="str">
        <f>'[1]Calculation sheet Mid Sem'!EY92</f>
        <v/>
      </c>
      <c r="E89" s="18" t="str">
        <f>'[1]Calculation sheet End Sem'!EY92</f>
        <v/>
      </c>
      <c r="F89" s="19" t="e">
        <f>ROUND(IF(OR(#REF!="project",LEFT(TRIM($C89),1)="E",LEFT(TRIM($C89),1)="Y"),0,$C89),0)</f>
        <v>#REF!</v>
      </c>
      <c r="G89" s="19">
        <f>IFERROR(ROUND(IF(OR(#REF!="theory",#REF!="project",#REF!="lab")*OR(LEFT(TRIM($D89),1)="A",LEFT(TRIM($C89),1)="Y"),0,$D89),0),0)</f>
        <v>0</v>
      </c>
      <c r="H89" s="19">
        <f t="shared" si="6"/>
        <v>0</v>
      </c>
      <c r="I89" s="19" t="e">
        <f>IF(LEFT(TRIM($C89),1)="Y",ROUND(1*H89,0),IF(#REF!="theory",IF(LEFT(TRIM($E89),1)="A",ROUND(F89*0.5+G89*0.2,0),IF(LEFT(TRIM($C89),1)="E",ROUND(G89*0.2+0.8*H89,0),ROUND(F89*0.5+G89*0.2+H89*0.3,0))),IF(#REF!="lab",IF(LEFT(TRIM($C89),1)="E",ROUND(1*H89,0),ROUND(0.5*F89+0.5*H89,0)),IF(#REF!="project",IF(LEFT(TRIM($C89),1)="E",ROUND(1*H89,0),ROUND(0.5*G89+0.5*H89,0)),"Th/Lab/Pr"))))</f>
        <v>#REF!</v>
      </c>
      <c r="J89" s="20" t="str">
        <f t="shared" si="5"/>
        <v xml:space="preserve"> </v>
      </c>
      <c r="K89" s="21"/>
      <c r="L89" s="23"/>
      <c r="M89" s="23"/>
      <c r="N89" s="23"/>
      <c r="O89" s="23"/>
      <c r="P89" s="23"/>
    </row>
    <row r="90" spans="1:16" x14ac:dyDescent="0.25">
      <c r="A90" s="15"/>
      <c r="B90" s="15"/>
      <c r="C90" s="16"/>
      <c r="D90" s="17" t="str">
        <f>'[1]Calculation sheet Mid Sem'!EY93</f>
        <v/>
      </c>
      <c r="E90" s="18" t="str">
        <f>'[1]Calculation sheet End Sem'!EY93</f>
        <v/>
      </c>
      <c r="F90" s="19" t="e">
        <f>ROUND(IF(OR(#REF!="project",LEFT(TRIM($C90),1)="E",LEFT(TRIM($C90),1)="Y"),0,$C90),0)</f>
        <v>#REF!</v>
      </c>
      <c r="G90" s="19">
        <f>IFERROR(ROUND(IF(OR(#REF!="theory",#REF!="project",#REF!="lab")*OR(LEFT(TRIM($D90),1)="A",LEFT(TRIM($C90),1)="Y"),0,$D90),0),0)</f>
        <v>0</v>
      </c>
      <c r="H90" s="19">
        <f t="shared" si="6"/>
        <v>0</v>
      </c>
      <c r="I90" s="19" t="e">
        <f>IF(LEFT(TRIM($C90),1)="Y",ROUND(1*H90,0),IF(#REF!="theory",IF(LEFT(TRIM($E90),1)="A",ROUND(F90*0.5+G90*0.2,0),IF(LEFT(TRIM($C90),1)="E",ROUND(G90*0.2+0.8*H90,0),ROUND(F90*0.5+G90*0.2+H90*0.3,0))),IF(#REF!="lab",IF(LEFT(TRIM($C90),1)="E",ROUND(1*H90,0),ROUND(0.5*F90+0.5*H90,0)),IF(#REF!="project",IF(LEFT(TRIM($C90),1)="E",ROUND(1*H90,0),ROUND(0.5*G90+0.5*H90,0)),"Th/Lab/Pr"))))</f>
        <v>#REF!</v>
      </c>
      <c r="J90" s="20" t="str">
        <f t="shared" si="5"/>
        <v xml:space="preserve"> </v>
      </c>
      <c r="K90" s="21"/>
      <c r="L90" s="23"/>
      <c r="M90" s="23"/>
      <c r="N90" s="23"/>
      <c r="O90" s="23"/>
      <c r="P90" s="23"/>
    </row>
    <row r="91" spans="1:16" x14ac:dyDescent="0.25">
      <c r="A91" s="15"/>
      <c r="B91" s="15"/>
      <c r="C91" s="16"/>
      <c r="D91" s="17" t="str">
        <f>'[1]Calculation sheet Mid Sem'!EY94</f>
        <v/>
      </c>
      <c r="E91" s="18" t="str">
        <f>'[1]Calculation sheet End Sem'!EY94</f>
        <v/>
      </c>
      <c r="F91" s="19" t="e">
        <f>ROUND(IF(OR(#REF!="project",LEFT(TRIM($C91),1)="E",LEFT(TRIM($C91),1)="Y"),0,$C91),0)</f>
        <v>#REF!</v>
      </c>
      <c r="G91" s="19">
        <f>IFERROR(ROUND(IF(OR(#REF!="theory",#REF!="project",#REF!="lab")*OR(LEFT(TRIM($D91),1)="A",LEFT(TRIM($C91),1)="Y"),0,$D91),0),0)</f>
        <v>0</v>
      </c>
      <c r="H91" s="19">
        <f t="shared" si="6"/>
        <v>0</v>
      </c>
      <c r="I91" s="19" t="e">
        <f>IF(LEFT(TRIM($C91),1)="Y",ROUND(1*H91,0),IF(#REF!="theory",IF(LEFT(TRIM($E91),1)="A",ROUND(F91*0.5+G91*0.2,0),IF(LEFT(TRIM($C91),1)="E",ROUND(G91*0.2+0.8*H91,0),ROUND(F91*0.5+G91*0.2+H91*0.3,0))),IF(#REF!="lab",IF(LEFT(TRIM($C91),1)="E",ROUND(1*H91,0),ROUND(0.5*F91+0.5*H91,0)),IF(#REF!="project",IF(LEFT(TRIM($C91),1)="E",ROUND(1*H91,0),ROUND(0.5*G91+0.5*H91,0)),"Th/Lab/Pr"))))</f>
        <v>#REF!</v>
      </c>
      <c r="J91" s="20" t="str">
        <f t="shared" si="5"/>
        <v xml:space="preserve"> </v>
      </c>
      <c r="K91" s="21"/>
      <c r="L91" s="23"/>
      <c r="M91" s="23"/>
      <c r="N91" s="23"/>
      <c r="O91" s="23"/>
      <c r="P91" s="23"/>
    </row>
    <row r="92" spans="1:16" x14ac:dyDescent="0.25">
      <c r="A92" s="15"/>
      <c r="B92" s="15"/>
      <c r="C92" s="16"/>
      <c r="D92" s="17" t="str">
        <f>'[1]Calculation sheet Mid Sem'!EY95</f>
        <v/>
      </c>
      <c r="E92" s="18" t="str">
        <f>'[1]Calculation sheet End Sem'!EY95</f>
        <v/>
      </c>
      <c r="F92" s="19" t="e">
        <f>ROUND(IF(OR(#REF!="project",LEFT(TRIM($C92),1)="E",LEFT(TRIM($C92),1)="Y"),0,$C92),0)</f>
        <v>#REF!</v>
      </c>
      <c r="G92" s="19">
        <f>IFERROR(ROUND(IF(OR(#REF!="theory",#REF!="project",#REF!="lab")*OR(LEFT(TRIM($D92),1)="A",LEFT(TRIM($C92),1)="Y"),0,$D92),0),0)</f>
        <v>0</v>
      </c>
      <c r="H92" s="19">
        <f t="shared" si="6"/>
        <v>0</v>
      </c>
      <c r="I92" s="19" t="e">
        <f>IF(LEFT(TRIM($C92),1)="Y",ROUND(1*H92,0),IF(#REF!="theory",IF(LEFT(TRIM($E92),1)="A",ROUND(F92*0.5+G92*0.2,0),IF(LEFT(TRIM($C92),1)="E",ROUND(G92*0.2+0.8*H92,0),ROUND(F92*0.5+G92*0.2+H92*0.3,0))),IF(#REF!="lab",IF(LEFT(TRIM($C92),1)="E",ROUND(1*H92,0),ROUND(0.5*F92+0.5*H92,0)),IF(#REF!="project",IF(LEFT(TRIM($C92),1)="E",ROUND(1*H92,0),ROUND(0.5*G92+0.5*H92,0)),"Th/Lab/Pr"))))</f>
        <v>#REF!</v>
      </c>
      <c r="J92" s="20" t="str">
        <f t="shared" si="5"/>
        <v xml:space="preserve"> </v>
      </c>
      <c r="K92" s="21"/>
      <c r="L92" s="23"/>
      <c r="M92" s="23"/>
      <c r="N92" s="23"/>
      <c r="O92" s="23"/>
      <c r="P92" s="23"/>
    </row>
    <row r="93" spans="1:16" x14ac:dyDescent="0.25">
      <c r="A93" s="15"/>
      <c r="B93" s="15"/>
      <c r="C93" s="16"/>
      <c r="D93" s="17" t="str">
        <f>'[1]Calculation sheet Mid Sem'!EY96</f>
        <v/>
      </c>
      <c r="E93" s="18" t="str">
        <f>'[1]Calculation sheet End Sem'!EY96</f>
        <v/>
      </c>
      <c r="F93" s="19" t="e">
        <f>ROUND(IF(OR(#REF!="project",LEFT(TRIM($C93),1)="E",LEFT(TRIM($C93),1)="Y"),0,$C93),0)</f>
        <v>#REF!</v>
      </c>
      <c r="G93" s="19">
        <f>IFERROR(ROUND(IF(OR(#REF!="theory",#REF!="project",#REF!="lab")*OR(LEFT(TRIM($D93),1)="A",LEFT(TRIM($C93),1)="Y"),0,$D93),0),0)</f>
        <v>0</v>
      </c>
      <c r="H93" s="19">
        <f t="shared" si="6"/>
        <v>0</v>
      </c>
      <c r="I93" s="19" t="e">
        <f>IF(LEFT(TRIM($C93),1)="Y",ROUND(1*H93,0),IF(#REF!="theory",IF(LEFT(TRIM($E93),1)="A",ROUND(F93*0.5+G93*0.2,0),IF(LEFT(TRIM($C93),1)="E",ROUND(G93*0.2+0.8*H93,0),ROUND(F93*0.5+G93*0.2+H93*0.3,0))),IF(#REF!="lab",IF(LEFT(TRIM($C93),1)="E",ROUND(1*H93,0),ROUND(0.5*F93+0.5*H93,0)),IF(#REF!="project",IF(LEFT(TRIM($C93),1)="E",ROUND(1*H93,0),ROUND(0.5*G93+0.5*H93,0)),"Th/Lab/Pr"))))</f>
        <v>#REF!</v>
      </c>
      <c r="J93" s="20" t="str">
        <f t="shared" si="5"/>
        <v xml:space="preserve"> </v>
      </c>
      <c r="K93" s="21"/>
      <c r="L93" s="23"/>
      <c r="M93" s="23"/>
      <c r="N93" s="23"/>
      <c r="O93" s="23"/>
      <c r="P93" s="23"/>
    </row>
    <row r="94" spans="1:16" x14ac:dyDescent="0.25">
      <c r="A94" s="15"/>
      <c r="B94" s="15"/>
      <c r="C94" s="16"/>
      <c r="D94" s="17" t="str">
        <f>'[1]Calculation sheet Mid Sem'!EY97</f>
        <v/>
      </c>
      <c r="E94" s="18" t="str">
        <f>'[1]Calculation sheet End Sem'!EY97</f>
        <v/>
      </c>
      <c r="F94" s="19" t="e">
        <f>ROUND(IF(OR(#REF!="project",LEFT(TRIM($C94),1)="E",LEFT(TRIM($C94),1)="Y"),0,$C94),0)</f>
        <v>#REF!</v>
      </c>
      <c r="G94" s="19">
        <f>IFERROR(ROUND(IF(OR(#REF!="theory",#REF!="project",#REF!="lab")*OR(LEFT(TRIM($D94),1)="A",LEFT(TRIM($C94),1)="Y"),0,$D94),0),0)</f>
        <v>0</v>
      </c>
      <c r="H94" s="19">
        <f t="shared" si="6"/>
        <v>0</v>
      </c>
      <c r="I94" s="19" t="e">
        <f>IF(LEFT(TRIM($C94),1)="Y",ROUND(1*H94,0),IF(#REF!="theory",IF(LEFT(TRIM($E94),1)="A",ROUND(F94*0.5+G94*0.2,0),IF(LEFT(TRIM($C94),1)="E",ROUND(G94*0.2+0.8*H94,0),ROUND(F94*0.5+G94*0.2+H94*0.3,0))),IF(#REF!="lab",IF(LEFT(TRIM($C94),1)="E",ROUND(1*H94,0),ROUND(0.5*F94+0.5*H94,0)),IF(#REF!="project",IF(LEFT(TRIM($C94),1)="E",ROUND(1*H94,0),ROUND(0.5*G94+0.5*H94,0)),"Th/Lab/Pr"))))</f>
        <v>#REF!</v>
      </c>
      <c r="J94" s="20" t="str">
        <f t="shared" si="5"/>
        <v xml:space="preserve"> </v>
      </c>
      <c r="K94" s="21"/>
      <c r="L94" s="23"/>
      <c r="M94" s="23"/>
      <c r="N94" s="23"/>
      <c r="O94" s="23"/>
      <c r="P94" s="23"/>
    </row>
    <row r="95" spans="1:16" x14ac:dyDescent="0.25">
      <c r="A95" s="15"/>
      <c r="B95" s="15"/>
      <c r="C95" s="16"/>
      <c r="D95" s="17" t="str">
        <f>'[1]Calculation sheet Mid Sem'!EY98</f>
        <v/>
      </c>
      <c r="E95" s="18" t="str">
        <f>'[1]Calculation sheet End Sem'!EY98</f>
        <v/>
      </c>
      <c r="F95" s="19" t="e">
        <f>ROUND(IF(OR(#REF!="project",LEFT(TRIM($C95),1)="E",LEFT(TRIM($C95),1)="Y"),0,$C95),0)</f>
        <v>#REF!</v>
      </c>
      <c r="G95" s="19">
        <f>IFERROR(ROUND(IF(OR(#REF!="theory",#REF!="project",#REF!="lab")*OR(LEFT(TRIM($D95),1)="A",LEFT(TRIM($C95),1)="Y"),0,$D95),0),0)</f>
        <v>0</v>
      </c>
      <c r="H95" s="19">
        <f t="shared" si="6"/>
        <v>0</v>
      </c>
      <c r="I95" s="19" t="e">
        <f>IF(LEFT(TRIM($C95),1)="Y",ROUND(1*H95,0),IF(#REF!="theory",IF(LEFT(TRIM($E95),1)="A",ROUND(F95*0.5+G95*0.2,0),IF(LEFT(TRIM($C95),1)="E",ROUND(G95*0.2+0.8*H95,0),ROUND(F95*0.5+G95*0.2+H95*0.3,0))),IF(#REF!="lab",IF(LEFT(TRIM($C95),1)="E",ROUND(1*H95,0),ROUND(0.5*F95+0.5*H95,0)),IF(#REF!="project",IF(LEFT(TRIM($C95),1)="E",ROUND(1*H95,0),ROUND(0.5*G95+0.5*H95,0)),"Th/Lab/Pr"))))</f>
        <v>#REF!</v>
      </c>
      <c r="J95" s="20" t="str">
        <f t="shared" si="5"/>
        <v xml:space="preserve"> </v>
      </c>
      <c r="K95" s="21"/>
      <c r="L95" s="23"/>
      <c r="M95" s="23"/>
      <c r="N95" s="23"/>
      <c r="O95" s="23"/>
      <c r="P95" s="23"/>
    </row>
    <row r="96" spans="1:16" x14ac:dyDescent="0.25">
      <c r="A96" s="15"/>
      <c r="B96" s="15"/>
      <c r="C96" s="16"/>
      <c r="D96" s="17" t="str">
        <f>'[1]Calculation sheet Mid Sem'!EY99</f>
        <v/>
      </c>
      <c r="E96" s="18" t="str">
        <f>'[1]Calculation sheet End Sem'!EY99</f>
        <v/>
      </c>
      <c r="F96" s="19" t="e">
        <f>ROUND(IF(OR(#REF!="project",LEFT(TRIM($C96),1)="E",LEFT(TRIM($C96),1)="Y"),0,$C96),0)</f>
        <v>#REF!</v>
      </c>
      <c r="G96" s="19">
        <f>IFERROR(ROUND(IF(OR(#REF!="theory",#REF!="project",#REF!="lab")*OR(LEFT(TRIM($D96),1)="A",LEFT(TRIM($C96),1)="Y"),0,$D96),0),0)</f>
        <v>0</v>
      </c>
      <c r="H96" s="19">
        <f t="shared" si="6"/>
        <v>0</v>
      </c>
      <c r="I96" s="19" t="e">
        <f>IF(LEFT(TRIM($C96),1)="Y",ROUND(1*H96,0),IF(#REF!="theory",IF(LEFT(TRIM($E96),1)="A",ROUND(F96*0.5+G96*0.2,0),IF(LEFT(TRIM($C96),1)="E",ROUND(G96*0.2+0.8*H96,0),ROUND(F96*0.5+G96*0.2+H96*0.3,0))),IF(#REF!="lab",IF(LEFT(TRIM($C96),1)="E",ROUND(1*H96,0),ROUND(0.5*F96+0.5*H96,0)),IF(#REF!="project",IF(LEFT(TRIM($C96),1)="E",ROUND(1*H96,0),ROUND(0.5*G96+0.5*H96,0)),"Th/Lab/Pr"))))</f>
        <v>#REF!</v>
      </c>
      <c r="J96" s="20" t="str">
        <f t="shared" si="5"/>
        <v xml:space="preserve"> </v>
      </c>
      <c r="K96" s="21"/>
      <c r="L96" s="23"/>
      <c r="M96" s="23"/>
      <c r="N96" s="23"/>
      <c r="O96" s="23"/>
      <c r="P96" s="23"/>
    </row>
    <row r="97" spans="1:16" x14ac:dyDescent="0.25">
      <c r="A97" s="15"/>
      <c r="B97" s="15"/>
      <c r="C97" s="16"/>
      <c r="D97" s="17" t="str">
        <f>'[1]Calculation sheet Mid Sem'!EY100</f>
        <v/>
      </c>
      <c r="E97" s="18" t="str">
        <f>'[1]Calculation sheet End Sem'!EY100</f>
        <v/>
      </c>
      <c r="F97" s="19" t="e">
        <f>ROUND(IF(OR(#REF!="project",LEFT(TRIM($C97),1)="E",LEFT(TRIM($C97),1)="Y"),0,$C97),0)</f>
        <v>#REF!</v>
      </c>
      <c r="G97" s="19">
        <f>IFERROR(ROUND(IF(OR(#REF!="theory",#REF!="project",#REF!="lab")*OR(LEFT(TRIM($D97),1)="A",LEFT(TRIM($C97),1)="Y"),0,$D97),0),0)</f>
        <v>0</v>
      </c>
      <c r="H97" s="19">
        <f t="shared" si="6"/>
        <v>0</v>
      </c>
      <c r="I97" s="19" t="e">
        <f>IF(LEFT(TRIM($C97),1)="Y",ROUND(1*H97,0),IF(#REF!="theory",IF(LEFT(TRIM($E97),1)="A",ROUND(F97*0.5+G97*0.2,0),IF(LEFT(TRIM($C97),1)="E",ROUND(G97*0.2+0.8*H97,0),ROUND(F97*0.5+G97*0.2+H97*0.3,0))),IF(#REF!="lab",IF(LEFT(TRIM($C97),1)="E",ROUND(1*H97,0),ROUND(0.5*F97+0.5*H97,0)),IF(#REF!="project",IF(LEFT(TRIM($C97),1)="E",ROUND(1*H97,0),ROUND(0.5*G97+0.5*H97,0)),"Th/Lab/Pr"))))</f>
        <v>#REF!</v>
      </c>
      <c r="J97" s="20" t="str">
        <f t="shared" si="5"/>
        <v xml:space="preserve"> </v>
      </c>
      <c r="K97" s="21"/>
      <c r="L97" s="23"/>
      <c r="M97" s="23"/>
      <c r="N97" s="23"/>
      <c r="O97" s="23"/>
      <c r="P97" s="23"/>
    </row>
    <row r="98" spans="1:16" x14ac:dyDescent="0.25">
      <c r="A98" s="15"/>
      <c r="B98" s="15"/>
      <c r="C98" s="16"/>
      <c r="D98" s="17" t="str">
        <f>'[1]Calculation sheet Mid Sem'!EY101</f>
        <v/>
      </c>
      <c r="E98" s="18" t="str">
        <f>'[1]Calculation sheet End Sem'!EY101</f>
        <v/>
      </c>
      <c r="F98" s="19" t="e">
        <f>ROUND(IF(OR(#REF!="project",LEFT(TRIM($C98),1)="E",LEFT(TRIM($C98),1)="Y"),0,$C98),0)</f>
        <v>#REF!</v>
      </c>
      <c r="G98" s="19">
        <f>IFERROR(ROUND(IF(OR(#REF!="theory",#REF!="project",#REF!="lab")*OR(LEFT(TRIM($D98),1)="A",LEFT(TRIM($C98),1)="Y"),0,$D98),0),0)</f>
        <v>0</v>
      </c>
      <c r="H98" s="19">
        <f t="shared" si="6"/>
        <v>0</v>
      </c>
      <c r="I98" s="19" t="e">
        <f>IF(LEFT(TRIM($C98),1)="Y",ROUND(1*H98,0),IF(#REF!="theory",IF(LEFT(TRIM($E98),1)="A",ROUND(F98*0.5+G98*0.2,0),IF(LEFT(TRIM($C98),1)="E",ROUND(G98*0.2+0.8*H98,0),ROUND(F98*0.5+G98*0.2+H98*0.3,0))),IF(#REF!="lab",IF(LEFT(TRIM($C98),1)="E",ROUND(1*H98,0),ROUND(0.5*F98+0.5*H98,0)),IF(#REF!="project",IF(LEFT(TRIM($C98),1)="E",ROUND(1*H98,0),ROUND(0.5*G98+0.5*H98,0)),"Th/Lab/Pr"))))</f>
        <v>#REF!</v>
      </c>
      <c r="J98" s="20" t="str">
        <f t="shared" si="5"/>
        <v xml:space="preserve"> </v>
      </c>
      <c r="K98" s="21"/>
      <c r="L98" s="23"/>
      <c r="M98" s="23"/>
      <c r="N98" s="23"/>
      <c r="O98" s="23"/>
      <c r="P98" s="23"/>
    </row>
    <row r="99" spans="1:16" x14ac:dyDescent="0.25">
      <c r="A99" s="15"/>
      <c r="B99" s="15"/>
      <c r="C99" s="16"/>
      <c r="D99" s="17" t="str">
        <f>'[1]Calculation sheet Mid Sem'!EY102</f>
        <v/>
      </c>
      <c r="E99" s="18" t="str">
        <f>'[1]Calculation sheet End Sem'!EY102</f>
        <v/>
      </c>
      <c r="F99" s="19" t="e">
        <f>ROUND(IF(OR(#REF!="project",LEFT(TRIM($C99),1)="E",LEFT(TRIM($C99),1)="Y"),0,$C99),0)</f>
        <v>#REF!</v>
      </c>
      <c r="G99" s="19">
        <f>IFERROR(ROUND(IF(OR(#REF!="theory",#REF!="project",#REF!="lab")*OR(LEFT(TRIM($D99),1)="A",LEFT(TRIM($C99),1)="Y"),0,$D99),0),0)</f>
        <v>0</v>
      </c>
      <c r="H99" s="19">
        <f t="shared" si="6"/>
        <v>0</v>
      </c>
      <c r="I99" s="19" t="e">
        <f>IF(LEFT(TRIM($C99),1)="Y",ROUND(1*H99,0),IF(#REF!="theory",IF(LEFT(TRIM($E99),1)="A",ROUND(F99*0.5+G99*0.2,0),IF(LEFT(TRIM($C99),1)="E",ROUND(G99*0.2+0.8*H99,0),ROUND(F99*0.5+G99*0.2+H99*0.3,0))),IF(#REF!="lab",IF(LEFT(TRIM($C99),1)="E",ROUND(1*H99,0),ROUND(0.5*F99+0.5*H99,0)),IF(#REF!="project",IF(LEFT(TRIM($C99),1)="E",ROUND(1*H99,0),ROUND(0.5*G99+0.5*H99,0)),"Th/Lab/Pr"))))</f>
        <v>#REF!</v>
      </c>
      <c r="J99" s="20" t="str">
        <f t="shared" si="5"/>
        <v xml:space="preserve"> </v>
      </c>
      <c r="K99" s="21"/>
      <c r="L99" s="23"/>
      <c r="M99" s="23"/>
      <c r="N99" s="23"/>
      <c r="O99" s="23"/>
      <c r="P99" s="23"/>
    </row>
    <row r="100" spans="1:16" x14ac:dyDescent="0.25">
      <c r="A100" s="15"/>
      <c r="B100" s="15"/>
      <c r="C100" s="16"/>
      <c r="D100" s="17" t="str">
        <f>'[1]Calculation sheet Mid Sem'!EY103</f>
        <v/>
      </c>
      <c r="E100" s="18" t="str">
        <f>'[1]Calculation sheet End Sem'!EY103</f>
        <v/>
      </c>
      <c r="F100" s="19" t="e">
        <f>ROUND(IF(OR(#REF!="project",LEFT(TRIM($C100),1)="E",LEFT(TRIM($C100),1)="Y"),0,$C100),0)</f>
        <v>#REF!</v>
      </c>
      <c r="G100" s="19">
        <f>IFERROR(ROUND(IF(OR(#REF!="theory",#REF!="project",#REF!="lab")*OR(LEFT(TRIM($D100),1)="A",LEFT(TRIM($C100),1)="Y"),0,$D100),0),0)</f>
        <v>0</v>
      </c>
      <c r="H100" s="19">
        <f t="shared" si="6"/>
        <v>0</v>
      </c>
      <c r="I100" s="19" t="e">
        <f>IF(LEFT(TRIM($C100),1)="Y",ROUND(1*H100,0),IF(#REF!="theory",IF(LEFT(TRIM($E100),1)="A",ROUND(F100*0.5+G100*0.2,0),IF(LEFT(TRIM($C100),1)="E",ROUND(G100*0.2+0.8*H100,0),ROUND(F100*0.5+G100*0.2+H100*0.3,0))),IF(#REF!="lab",IF(LEFT(TRIM($C100),1)="E",ROUND(1*H100,0),ROUND(0.5*F100+0.5*H100,0)),IF(#REF!="project",IF(LEFT(TRIM($C100),1)="E",ROUND(1*H100,0),ROUND(0.5*G100+0.5*H100,0)),"Th/Lab/Pr"))))</f>
        <v>#REF!</v>
      </c>
      <c r="J100" s="20" t="str">
        <f t="shared" si="5"/>
        <v xml:space="preserve"> </v>
      </c>
      <c r="K100" s="21"/>
      <c r="L100" s="23"/>
      <c r="M100" s="23"/>
      <c r="N100" s="23"/>
      <c r="O100" s="23"/>
      <c r="P100" s="23"/>
    </row>
    <row r="101" spans="1:16" x14ac:dyDescent="0.25">
      <c r="A101" s="15"/>
      <c r="B101" s="15"/>
      <c r="C101" s="16"/>
      <c r="D101" s="17" t="str">
        <f>'[1]Calculation sheet Mid Sem'!EY104</f>
        <v/>
      </c>
      <c r="E101" s="18" t="str">
        <f>'[1]Calculation sheet End Sem'!EY104</f>
        <v/>
      </c>
      <c r="F101" s="19" t="e">
        <f>ROUND(IF(OR(#REF!="project",LEFT(TRIM($C101),1)="E",LEFT(TRIM($C101),1)="Y"),0,$C101),0)</f>
        <v>#REF!</v>
      </c>
      <c r="G101" s="19">
        <f>IFERROR(ROUND(IF(OR(#REF!="theory",#REF!="project",#REF!="lab")*OR(LEFT(TRIM($D101),1)="A",LEFT(TRIM($C101),1)="Y"),0,$D101),0),0)</f>
        <v>0</v>
      </c>
      <c r="H101" s="19">
        <f t="shared" si="6"/>
        <v>0</v>
      </c>
      <c r="I101" s="19" t="e">
        <f>IF(LEFT(TRIM($C101),1)="Y",ROUND(1*H101,0),IF(#REF!="theory",IF(LEFT(TRIM($E101),1)="A",ROUND(F101*0.5+G101*0.2,0),IF(LEFT(TRIM($C101),1)="E",ROUND(G101*0.2+0.8*H101,0),ROUND(F101*0.5+G101*0.2+H101*0.3,0))),IF(#REF!="lab",IF(LEFT(TRIM($C101),1)="E",ROUND(1*H101,0),ROUND(0.5*F101+0.5*H101,0)),IF(#REF!="project",IF(LEFT(TRIM($C101),1)="E",ROUND(1*H101,0),ROUND(0.5*G101+0.5*H101,0)),"Th/Lab/Pr"))))</f>
        <v>#REF!</v>
      </c>
      <c r="J101" s="20" t="str">
        <f t="shared" si="5"/>
        <v xml:space="preserve"> </v>
      </c>
      <c r="K101" s="21"/>
      <c r="L101" s="23"/>
      <c r="M101" s="23"/>
      <c r="N101" s="23"/>
      <c r="O101" s="23"/>
      <c r="P101" s="23"/>
    </row>
    <row r="102" spans="1:16" x14ac:dyDescent="0.25">
      <c r="A102" s="15"/>
      <c r="B102" s="15"/>
      <c r="C102" s="16"/>
      <c r="D102" s="17" t="str">
        <f>'[1]Calculation sheet Mid Sem'!EY105</f>
        <v/>
      </c>
      <c r="E102" s="18" t="str">
        <f>'[1]Calculation sheet End Sem'!EY105</f>
        <v/>
      </c>
      <c r="F102" s="19" t="e">
        <f>ROUND(IF(OR(#REF!="project",LEFT(TRIM($C102),1)="E",LEFT(TRIM($C102),1)="Y"),0,$C102),0)</f>
        <v>#REF!</v>
      </c>
      <c r="G102" s="19">
        <f>IFERROR(ROUND(IF(OR(#REF!="theory",#REF!="project",#REF!="lab")*OR(LEFT(TRIM($D102),1)="A",LEFT(TRIM($C102),1)="Y"),0,$D102),0),0)</f>
        <v>0</v>
      </c>
      <c r="H102" s="19">
        <f t="shared" si="6"/>
        <v>0</v>
      </c>
      <c r="I102" s="19" t="e">
        <f>IF(LEFT(TRIM($C102),1)="Y",ROUND(1*H102,0),IF(#REF!="theory",IF(LEFT(TRIM($E102),1)="A",ROUND(F102*0.5+G102*0.2,0),IF(LEFT(TRIM($C102),1)="E",ROUND(G102*0.2+0.8*H102,0),ROUND(F102*0.5+G102*0.2+H102*0.3,0))),IF(#REF!="lab",IF(LEFT(TRIM($C102),1)="E",ROUND(1*H102,0),ROUND(0.5*F102+0.5*H102,0)),IF(#REF!="project",IF(LEFT(TRIM($C102),1)="E",ROUND(1*H102,0),ROUND(0.5*G102+0.5*H102,0)),"Th/Lab/Pr"))))</f>
        <v>#REF!</v>
      </c>
      <c r="J102" s="20" t="str">
        <f t="shared" si="5"/>
        <v xml:space="preserve"> </v>
      </c>
      <c r="K102" s="21"/>
      <c r="L102" s="23"/>
      <c r="M102" s="23"/>
      <c r="N102" s="23"/>
      <c r="O102" s="23"/>
      <c r="P102" s="23"/>
    </row>
    <row r="103" spans="1:16" x14ac:dyDescent="0.25">
      <c r="A103" s="15"/>
      <c r="B103" s="15"/>
      <c r="C103" s="16"/>
      <c r="D103" s="17" t="str">
        <f>'[1]Calculation sheet Mid Sem'!EY106</f>
        <v/>
      </c>
      <c r="E103" s="18" t="str">
        <f>'[1]Calculation sheet End Sem'!EY106</f>
        <v/>
      </c>
      <c r="F103" s="19" t="e">
        <f>ROUND(IF(OR(#REF!="project",LEFT(TRIM($C103),1)="E",LEFT(TRIM($C103),1)="Y"),0,$C103),0)</f>
        <v>#REF!</v>
      </c>
      <c r="G103" s="19">
        <f>IFERROR(ROUND(IF(OR(#REF!="theory",#REF!="project",#REF!="lab")*OR(LEFT(TRIM($D103),1)="A",LEFT(TRIM($C103),1)="Y"),0,$D103),0),0)</f>
        <v>0</v>
      </c>
      <c r="H103" s="19">
        <f t="shared" si="6"/>
        <v>0</v>
      </c>
      <c r="I103" s="19" t="e">
        <f>IF(LEFT(TRIM($C103),1)="Y",ROUND(1*H103,0),IF(#REF!="theory",IF(LEFT(TRIM($E103),1)="A",ROUND(F103*0.5+G103*0.2,0),IF(LEFT(TRIM($C103),1)="E",ROUND(G103*0.2+0.8*H103,0),ROUND(F103*0.5+G103*0.2+H103*0.3,0))),IF(#REF!="lab",IF(LEFT(TRIM($C103),1)="E",ROUND(1*H103,0),ROUND(0.5*F103+0.5*H103,0)),IF(#REF!="project",IF(LEFT(TRIM($C103),1)="E",ROUND(1*H103,0),ROUND(0.5*G103+0.5*H103,0)),"Th/Lab/Pr"))))</f>
        <v>#REF!</v>
      </c>
      <c r="J103" s="20" t="str">
        <f t="shared" si="5"/>
        <v xml:space="preserve"> </v>
      </c>
      <c r="K103" s="21"/>
      <c r="L103" s="23"/>
      <c r="M103" s="23"/>
      <c r="N103" s="23"/>
      <c r="O103" s="23"/>
      <c r="P103" s="23"/>
    </row>
    <row r="104" spans="1:16" x14ac:dyDescent="0.25">
      <c r="A104" s="15"/>
      <c r="B104" s="15"/>
      <c r="C104" s="16"/>
      <c r="D104" s="17" t="str">
        <f>'[1]Calculation sheet Mid Sem'!EY107</f>
        <v/>
      </c>
      <c r="E104" s="18" t="str">
        <f>'[1]Calculation sheet End Sem'!EY107</f>
        <v/>
      </c>
      <c r="F104" s="19" t="e">
        <f>ROUND(IF(OR(#REF!="project",LEFT(TRIM($C104),1)="E",LEFT(TRIM($C104),1)="Y"),0,$C104),0)</f>
        <v>#REF!</v>
      </c>
      <c r="G104" s="19">
        <f>IFERROR(ROUND(IF(OR(#REF!="theory",#REF!="project",#REF!="lab")*OR(LEFT(TRIM($D104),1)="A",LEFT(TRIM($C104),1)="Y"),0,$D104),0),0)</f>
        <v>0</v>
      </c>
      <c r="H104" s="19">
        <f t="shared" si="6"/>
        <v>0</v>
      </c>
      <c r="I104" s="19" t="e">
        <f>IF(LEFT(TRIM($C104),1)="Y",ROUND(1*H104,0),IF(#REF!="theory",IF(LEFT(TRIM($E104),1)="A",ROUND(F104*0.5+G104*0.2,0),IF(LEFT(TRIM($C104),1)="E",ROUND(G104*0.2+0.8*H104,0),ROUND(F104*0.5+G104*0.2+H104*0.3,0))),IF(#REF!="lab",IF(LEFT(TRIM($C104),1)="E",ROUND(1*H104,0),ROUND(0.5*F104+0.5*H104,0)),IF(#REF!="project",IF(LEFT(TRIM($C104),1)="E",ROUND(1*H104,0),ROUND(0.5*G104+0.5*H104,0)),"Th/Lab/Pr"))))</f>
        <v>#REF!</v>
      </c>
      <c r="J104" s="20" t="str">
        <f t="shared" si="5"/>
        <v xml:space="preserve"> </v>
      </c>
      <c r="K104" s="21"/>
      <c r="L104" s="23"/>
      <c r="M104" s="23"/>
      <c r="N104" s="23"/>
      <c r="O104" s="23"/>
      <c r="P104" s="23"/>
    </row>
    <row r="105" spans="1:16" x14ac:dyDescent="0.25">
      <c r="A105" s="15"/>
      <c r="B105" s="15"/>
      <c r="C105" s="16"/>
      <c r="D105" s="17" t="str">
        <f>'[1]Calculation sheet Mid Sem'!EY108</f>
        <v/>
      </c>
      <c r="E105" s="18" t="str">
        <f>'[1]Calculation sheet End Sem'!EY108</f>
        <v/>
      </c>
      <c r="F105" s="19" t="e">
        <f>ROUND(IF(OR(#REF!="project",LEFT(TRIM($C105),1)="E",LEFT(TRIM($C105),1)="Y"),0,$C105),0)</f>
        <v>#REF!</v>
      </c>
      <c r="G105" s="19">
        <f>IFERROR(ROUND(IF(OR(#REF!="theory",#REF!="project",#REF!="lab")*OR(LEFT(TRIM($D105),1)="A",LEFT(TRIM($C105),1)="Y"),0,$D105),0),0)</f>
        <v>0</v>
      </c>
      <c r="H105" s="19">
        <f t="shared" si="6"/>
        <v>0</v>
      </c>
      <c r="I105" s="19" t="e">
        <f>IF(LEFT(TRIM($C105),1)="Y",ROUND(1*H105,0),IF(#REF!="theory",IF(LEFT(TRIM($E105),1)="A",ROUND(F105*0.5+G105*0.2,0),IF(LEFT(TRIM($C105),1)="E",ROUND(G105*0.2+0.8*H105,0),ROUND(F105*0.5+G105*0.2+H105*0.3,0))),IF(#REF!="lab",IF(LEFT(TRIM($C105),1)="E",ROUND(1*H105,0),ROUND(0.5*F105+0.5*H105,0)),IF(#REF!="project",IF(LEFT(TRIM($C105),1)="E",ROUND(1*H105,0),ROUND(0.5*G105+0.5*H105,0)),"Th/Lab/Pr"))))</f>
        <v>#REF!</v>
      </c>
      <c r="J105" s="20" t="str">
        <f t="shared" si="5"/>
        <v xml:space="preserve"> </v>
      </c>
      <c r="K105" s="21"/>
      <c r="L105" s="23"/>
      <c r="M105" s="23"/>
      <c r="N105" s="23"/>
      <c r="O105" s="23"/>
      <c r="P105" s="23"/>
    </row>
    <row r="106" spans="1:16" x14ac:dyDescent="0.25">
      <c r="A106" s="15"/>
      <c r="B106" s="15"/>
      <c r="C106" s="16"/>
      <c r="D106" s="17" t="str">
        <f>'[1]Calculation sheet Mid Sem'!EY109</f>
        <v/>
      </c>
      <c r="E106" s="18" t="str">
        <f>'[1]Calculation sheet End Sem'!EY109</f>
        <v/>
      </c>
      <c r="F106" s="19" t="e">
        <f>ROUND(IF(OR(#REF!="project",LEFT(TRIM($C106),1)="E",LEFT(TRIM($C106),1)="Y"),0,$C106),0)</f>
        <v>#REF!</v>
      </c>
      <c r="G106" s="19">
        <f>IFERROR(ROUND(IF(OR(#REF!="theory",#REF!="project",#REF!="lab")*OR(LEFT(TRIM($D106),1)="A",LEFT(TRIM($C106),1)="Y"),0,$D106),0),0)</f>
        <v>0</v>
      </c>
      <c r="H106" s="19">
        <f t="shared" si="6"/>
        <v>0</v>
      </c>
      <c r="I106" s="19" t="e">
        <f>IF(LEFT(TRIM($C106),1)="Y",ROUND(1*H106,0),IF(#REF!="theory",IF(LEFT(TRIM($E106),1)="A",ROUND(F106*0.5+G106*0.2,0),IF(LEFT(TRIM($C106),1)="E",ROUND(G106*0.2+0.8*H106,0),ROUND(F106*0.5+G106*0.2+H106*0.3,0))),IF(#REF!="lab",IF(LEFT(TRIM($C106),1)="E",ROUND(1*H106,0),ROUND(0.5*F106+0.5*H106,0)),IF(#REF!="project",IF(LEFT(TRIM($C106),1)="E",ROUND(1*H106,0),ROUND(0.5*G106+0.5*H106,0)),"Th/Lab/Pr"))))</f>
        <v>#REF!</v>
      </c>
      <c r="J106" s="20" t="str">
        <f t="shared" si="5"/>
        <v xml:space="preserve"> </v>
      </c>
      <c r="K106" s="21"/>
      <c r="L106" s="23"/>
      <c r="M106" s="23"/>
      <c r="N106" s="23"/>
      <c r="O106" s="23"/>
      <c r="P106" s="23"/>
    </row>
    <row r="107" spans="1:16" x14ac:dyDescent="0.25">
      <c r="A107" s="15"/>
      <c r="B107" s="15"/>
      <c r="C107" s="16"/>
      <c r="D107" s="17" t="str">
        <f>'[1]Calculation sheet Mid Sem'!EY110</f>
        <v/>
      </c>
      <c r="E107" s="18" t="str">
        <f>'[1]Calculation sheet End Sem'!EY110</f>
        <v/>
      </c>
      <c r="F107" s="19" t="e">
        <f>ROUND(IF(OR(#REF!="project",LEFT(TRIM($C107),1)="E",LEFT(TRIM($C107),1)="Y"),0,$C107),0)</f>
        <v>#REF!</v>
      </c>
      <c r="G107" s="19">
        <f>IFERROR(ROUND(IF(OR(#REF!="theory",#REF!="project",#REF!="lab")*OR(LEFT(TRIM($D107),1)="A",LEFT(TRIM($C107),1)="Y"),0,$D107),0),0)</f>
        <v>0</v>
      </c>
      <c r="H107" s="19">
        <f t="shared" si="6"/>
        <v>0</v>
      </c>
      <c r="I107" s="19" t="e">
        <f>IF(LEFT(TRIM($C107),1)="Y",ROUND(1*H107,0),IF(#REF!="theory",IF(LEFT(TRIM($E107),1)="A",ROUND(F107*0.5+G107*0.2,0),IF(LEFT(TRIM($C107),1)="E",ROUND(G107*0.2+0.8*H107,0),ROUND(F107*0.5+G107*0.2+H107*0.3,0))),IF(#REF!="lab",IF(LEFT(TRIM($C107),1)="E",ROUND(1*H107,0),ROUND(0.5*F107+0.5*H107,0)),IF(#REF!="project",IF(LEFT(TRIM($C107),1)="E",ROUND(1*H107,0),ROUND(0.5*G107+0.5*H107,0)),"Th/Lab/Pr"))))</f>
        <v>#REF!</v>
      </c>
      <c r="J107" s="20" t="str">
        <f t="shared" si="5"/>
        <v xml:space="preserve"> </v>
      </c>
      <c r="K107" s="21"/>
      <c r="L107" s="23"/>
      <c r="M107" s="23"/>
      <c r="N107" s="23"/>
      <c r="O107" s="23"/>
      <c r="P107" s="23"/>
    </row>
    <row r="108" spans="1:16" x14ac:dyDescent="0.25">
      <c r="A108" s="15"/>
      <c r="B108" s="15"/>
      <c r="C108" s="16"/>
      <c r="D108" s="17" t="str">
        <f>'[1]Calculation sheet Mid Sem'!EY111</f>
        <v/>
      </c>
      <c r="E108" s="18" t="str">
        <f>'[1]Calculation sheet End Sem'!EY111</f>
        <v/>
      </c>
      <c r="F108" s="19" t="e">
        <f>ROUND(IF(OR(#REF!="project",LEFT(TRIM($C108),1)="E",LEFT(TRIM($C108),1)="Y"),0,$C108),0)</f>
        <v>#REF!</v>
      </c>
      <c r="G108" s="19">
        <f>IFERROR(ROUND(IF(OR(#REF!="theory",#REF!="project",#REF!="lab")*OR(LEFT(TRIM($D108),1)="A",LEFT(TRIM($C108),1)="Y"),0,$D108),0),0)</f>
        <v>0</v>
      </c>
      <c r="H108" s="19">
        <f t="shared" si="6"/>
        <v>0</v>
      </c>
      <c r="I108" s="19" t="e">
        <f>IF(LEFT(TRIM($C108),1)="Y",ROUND(1*H108,0),IF(#REF!="theory",IF(LEFT(TRIM($E108),1)="A",ROUND(F108*0.5+G108*0.2,0),IF(LEFT(TRIM($C108),1)="E",ROUND(G108*0.2+0.8*H108,0),ROUND(F108*0.5+G108*0.2+H108*0.3,0))),IF(#REF!="lab",IF(LEFT(TRIM($C108),1)="E",ROUND(1*H108,0),ROUND(0.5*F108+0.5*H108,0)),IF(#REF!="project",IF(LEFT(TRIM($C108),1)="E",ROUND(1*H108,0),ROUND(0.5*G108+0.5*H108,0)),"Th/Lab/Pr"))))</f>
        <v>#REF!</v>
      </c>
      <c r="J108" s="20" t="str">
        <f t="shared" si="5"/>
        <v xml:space="preserve"> </v>
      </c>
      <c r="K108" s="21"/>
      <c r="L108" s="23"/>
      <c r="M108" s="23"/>
      <c r="N108" s="23"/>
      <c r="O108" s="23"/>
      <c r="P108" s="23"/>
    </row>
    <row r="109" spans="1:16" x14ac:dyDescent="0.25">
      <c r="A109" s="15"/>
      <c r="B109" s="15"/>
      <c r="C109" s="16"/>
      <c r="D109" s="17" t="str">
        <f>'[1]Calculation sheet Mid Sem'!EY112</f>
        <v/>
      </c>
      <c r="E109" s="18" t="str">
        <f>'[1]Calculation sheet End Sem'!EY112</f>
        <v/>
      </c>
      <c r="F109" s="19" t="e">
        <f>ROUND(IF(OR(#REF!="project",LEFT(TRIM($C109),1)="E",LEFT(TRIM($C109),1)="Y"),0,$C109),0)</f>
        <v>#REF!</v>
      </c>
      <c r="G109" s="19">
        <f>IFERROR(ROUND(IF(OR(#REF!="theory",#REF!="project",#REF!="lab")*OR(LEFT(TRIM($D109),1)="A",LEFT(TRIM($C109),1)="Y"),0,$D109),0),0)</f>
        <v>0</v>
      </c>
      <c r="H109" s="19">
        <f t="shared" si="6"/>
        <v>0</v>
      </c>
      <c r="I109" s="19" t="e">
        <f>IF(LEFT(TRIM($C109),1)="Y",ROUND(1*H109,0),IF(#REF!="theory",IF(LEFT(TRIM($E109),1)="A",ROUND(F109*0.5+G109*0.2,0),IF(LEFT(TRIM($C109),1)="E",ROUND(G109*0.2+0.8*H109,0),ROUND(F109*0.5+G109*0.2+H109*0.3,0))),IF(#REF!="lab",IF(LEFT(TRIM($C109),1)="E",ROUND(1*H109,0),ROUND(0.5*F109+0.5*H109,0)),IF(#REF!="project",IF(LEFT(TRIM($C109),1)="E",ROUND(1*H109,0),ROUND(0.5*G109+0.5*H109,0)),"Th/Lab/Pr"))))</f>
        <v>#REF!</v>
      </c>
      <c r="J109" s="20" t="str">
        <f t="shared" si="5"/>
        <v xml:space="preserve"> </v>
      </c>
      <c r="K109" s="21"/>
      <c r="L109" s="23"/>
      <c r="M109" s="23"/>
      <c r="N109" s="23"/>
      <c r="O109" s="23"/>
      <c r="P109" s="23"/>
    </row>
    <row r="110" spans="1:16" x14ac:dyDescent="0.25">
      <c r="A110" s="15"/>
      <c r="B110" s="15"/>
      <c r="C110" s="16"/>
      <c r="D110" s="17" t="str">
        <f>'[1]Calculation sheet Mid Sem'!EY113</f>
        <v/>
      </c>
      <c r="E110" s="18" t="str">
        <f>'[1]Calculation sheet End Sem'!EY113</f>
        <v/>
      </c>
      <c r="F110" s="19" t="e">
        <f>ROUND(IF(OR(#REF!="project",LEFT(TRIM($C110),1)="E",LEFT(TRIM($C110),1)="Y"),0,$C110),0)</f>
        <v>#REF!</v>
      </c>
      <c r="G110" s="19">
        <f>IFERROR(ROUND(IF(OR(#REF!="theory",#REF!="project",#REF!="lab")*OR(LEFT(TRIM($D110),1)="A",LEFT(TRIM($C110),1)="Y"),0,$D110),0),0)</f>
        <v>0</v>
      </c>
      <c r="H110" s="19">
        <f t="shared" si="6"/>
        <v>0</v>
      </c>
      <c r="I110" s="19" t="e">
        <f>IF(LEFT(TRIM($C110),1)="Y",ROUND(1*H110,0),IF(#REF!="theory",IF(LEFT(TRIM($E110),1)="A",ROUND(F110*0.5+G110*0.2,0),IF(LEFT(TRIM($C110),1)="E",ROUND(G110*0.2+0.8*H110,0),ROUND(F110*0.5+G110*0.2+H110*0.3,0))),IF(#REF!="lab",IF(LEFT(TRIM($C110),1)="E",ROUND(1*H110,0),ROUND(0.5*F110+0.5*H110,0)),IF(#REF!="project",IF(LEFT(TRIM($C110),1)="E",ROUND(1*H110,0),ROUND(0.5*G110+0.5*H110,0)),"Th/Lab/Pr"))))</f>
        <v>#REF!</v>
      </c>
      <c r="J110" s="20" t="str">
        <f t="shared" si="5"/>
        <v xml:space="preserve"> </v>
      </c>
      <c r="K110" s="21"/>
      <c r="L110" s="23"/>
      <c r="M110" s="23"/>
      <c r="N110" s="23"/>
      <c r="O110" s="23"/>
      <c r="P110" s="23"/>
    </row>
    <row r="111" spans="1:16" x14ac:dyDescent="0.25">
      <c r="A111" s="15"/>
      <c r="B111" s="15"/>
      <c r="C111" s="16"/>
      <c r="D111" s="17" t="str">
        <f>'[1]Calculation sheet Mid Sem'!EY114</f>
        <v/>
      </c>
      <c r="E111" s="18" t="str">
        <f>'[1]Calculation sheet End Sem'!EY114</f>
        <v/>
      </c>
      <c r="F111" s="19" t="e">
        <f>ROUND(IF(OR(#REF!="project",LEFT(TRIM($C111),1)="E",LEFT(TRIM($C111),1)="Y"),0,$C111),0)</f>
        <v>#REF!</v>
      </c>
      <c r="G111" s="19">
        <f>IFERROR(ROUND(IF(OR(#REF!="theory",#REF!="project",#REF!="lab")*OR(LEFT(TRIM($D111),1)="A",LEFT(TRIM($C111),1)="Y"),0,$D111),0),0)</f>
        <v>0</v>
      </c>
      <c r="H111" s="19">
        <f t="shared" si="6"/>
        <v>0</v>
      </c>
      <c r="I111" s="19" t="e">
        <f>IF(LEFT(TRIM($C111),1)="Y",ROUND(1*H111,0),IF(#REF!="theory",IF(LEFT(TRIM($E111),1)="A",ROUND(F111*0.5+G111*0.2,0),IF(LEFT(TRIM($C111),1)="E",ROUND(G111*0.2+0.8*H111,0),ROUND(F111*0.5+G111*0.2+H111*0.3,0))),IF(#REF!="lab",IF(LEFT(TRIM($C111),1)="E",ROUND(1*H111,0),ROUND(0.5*F111+0.5*H111,0)),IF(#REF!="project",IF(LEFT(TRIM($C111),1)="E",ROUND(1*H111,0),ROUND(0.5*G111+0.5*H111,0)),"Th/Lab/Pr"))))</f>
        <v>#REF!</v>
      </c>
      <c r="J111" s="20" t="str">
        <f t="shared" si="5"/>
        <v xml:space="preserve"> </v>
      </c>
      <c r="K111" s="21"/>
      <c r="L111" s="23"/>
      <c r="M111" s="23"/>
      <c r="N111" s="23"/>
      <c r="O111" s="23"/>
      <c r="P111" s="23"/>
    </row>
    <row r="112" spans="1:16" x14ac:dyDescent="0.25">
      <c r="A112" s="15"/>
      <c r="B112" s="15"/>
      <c r="C112" s="16"/>
      <c r="D112" s="17" t="str">
        <f>'[1]Calculation sheet Mid Sem'!EY115</f>
        <v/>
      </c>
      <c r="E112" s="18" t="str">
        <f>'[1]Calculation sheet End Sem'!EY115</f>
        <v/>
      </c>
      <c r="F112" s="19" t="e">
        <f>ROUND(IF(OR(#REF!="project",LEFT(TRIM($C112),1)="E",LEFT(TRIM($C112),1)="Y"),0,$C112),0)</f>
        <v>#REF!</v>
      </c>
      <c r="G112" s="19">
        <f>IFERROR(ROUND(IF(OR(#REF!="theory",#REF!="project",#REF!="lab")*OR(LEFT(TRIM($D112),1)="A",LEFT(TRIM($C112),1)="Y"),0,$D112),0),0)</f>
        <v>0</v>
      </c>
      <c r="H112" s="19">
        <f t="shared" si="6"/>
        <v>0</v>
      </c>
      <c r="I112" s="19" t="e">
        <f>IF(LEFT(TRIM($C112),1)="Y",ROUND(1*H112,0),IF(#REF!="theory",IF(LEFT(TRIM($E112),1)="A",ROUND(F112*0.5+G112*0.2,0),IF(LEFT(TRIM($C112),1)="E",ROUND(G112*0.2+0.8*H112,0),ROUND(F112*0.5+G112*0.2+H112*0.3,0))),IF(#REF!="lab",IF(LEFT(TRIM($C112),1)="E",ROUND(1*H112,0),ROUND(0.5*F112+0.5*H112,0)),IF(#REF!="project",IF(LEFT(TRIM($C112),1)="E",ROUND(1*H112,0),ROUND(0.5*G112+0.5*H112,0)),"Th/Lab/Pr"))))</f>
        <v>#REF!</v>
      </c>
      <c r="J112" s="20" t="str">
        <f t="shared" si="5"/>
        <v xml:space="preserve"> </v>
      </c>
      <c r="K112" s="21"/>
      <c r="L112" s="23"/>
      <c r="M112" s="23"/>
      <c r="N112" s="23"/>
      <c r="O112" s="23"/>
      <c r="P112" s="23"/>
    </row>
    <row r="113" spans="1:16" x14ac:dyDescent="0.25">
      <c r="A113" s="15"/>
      <c r="B113" s="15"/>
      <c r="C113" s="16"/>
      <c r="D113" s="17" t="str">
        <f>'[1]Calculation sheet Mid Sem'!EY116</f>
        <v/>
      </c>
      <c r="E113" s="18" t="str">
        <f>'[1]Calculation sheet End Sem'!EY116</f>
        <v/>
      </c>
      <c r="F113" s="19" t="e">
        <f>ROUND(IF(OR(#REF!="project",LEFT(TRIM($C113),1)="E",LEFT(TRIM($C113),1)="Y"),0,$C113),0)</f>
        <v>#REF!</v>
      </c>
      <c r="G113" s="19">
        <f>IFERROR(ROUND(IF(OR(#REF!="theory",#REF!="project",#REF!="lab")*OR(LEFT(TRIM($D113),1)="A",LEFT(TRIM($C113),1)="Y"),0,$D113),0),0)</f>
        <v>0</v>
      </c>
      <c r="H113" s="19">
        <f t="shared" si="6"/>
        <v>0</v>
      </c>
      <c r="I113" s="19" t="e">
        <f>IF(LEFT(TRIM($C113),1)="Y",ROUND(1*H113,0),IF(#REF!="theory",IF(LEFT(TRIM($E113),1)="A",ROUND(F113*0.5+G113*0.2,0),IF(LEFT(TRIM($C113),1)="E",ROUND(G113*0.2+0.8*H113,0),ROUND(F113*0.5+G113*0.2+H113*0.3,0))),IF(#REF!="lab",IF(LEFT(TRIM($C113),1)="E",ROUND(1*H113,0),ROUND(0.5*F113+0.5*H113,0)),IF(#REF!="project",IF(LEFT(TRIM($C113),1)="E",ROUND(1*H113,0),ROUND(0.5*G113+0.5*H113,0)),"Th/Lab/Pr"))))</f>
        <v>#REF!</v>
      </c>
      <c r="J113" s="20" t="str">
        <f t="shared" si="5"/>
        <v xml:space="preserve"> </v>
      </c>
      <c r="K113" s="21"/>
      <c r="L113" s="23"/>
      <c r="M113" s="23"/>
      <c r="N113" s="23"/>
      <c r="O113" s="23"/>
      <c r="P113" s="23"/>
    </row>
    <row r="114" spans="1:16" x14ac:dyDescent="0.25">
      <c r="A114" s="15"/>
      <c r="B114" s="15"/>
      <c r="C114" s="16"/>
      <c r="D114" s="17" t="str">
        <f>'[1]Calculation sheet Mid Sem'!EY117</f>
        <v/>
      </c>
      <c r="E114" s="18" t="str">
        <f>'[1]Calculation sheet End Sem'!EY117</f>
        <v/>
      </c>
      <c r="F114" s="19" t="e">
        <f>ROUND(IF(OR(#REF!="project",LEFT(TRIM($C114),1)="E",LEFT(TRIM($C114),1)="Y"),0,$C114),0)</f>
        <v>#REF!</v>
      </c>
      <c r="G114" s="19">
        <f>IFERROR(ROUND(IF(OR(#REF!="theory",#REF!="project",#REF!="lab")*OR(LEFT(TRIM($D114),1)="A",LEFT(TRIM($C114),1)="Y"),0,$D114),0),0)</f>
        <v>0</v>
      </c>
      <c r="H114" s="19">
        <f t="shared" si="6"/>
        <v>0</v>
      </c>
      <c r="I114" s="19" t="e">
        <f>IF(LEFT(TRIM($C114),1)="Y",ROUND(1*H114,0),IF(#REF!="theory",IF(LEFT(TRIM($E114),1)="A",ROUND(F114*0.5+G114*0.2,0),IF(LEFT(TRIM($C114),1)="E",ROUND(G114*0.2+0.8*H114,0),ROUND(F114*0.5+G114*0.2+H114*0.3,0))),IF(#REF!="lab",IF(LEFT(TRIM($C114),1)="E",ROUND(1*H114,0),ROUND(0.5*F114+0.5*H114,0)),IF(#REF!="project",IF(LEFT(TRIM($C114),1)="E",ROUND(1*H114,0),ROUND(0.5*G114+0.5*H114,0)),"Th/Lab/Pr"))))</f>
        <v>#REF!</v>
      </c>
      <c r="J114" s="20" t="str">
        <f t="shared" si="5"/>
        <v xml:space="preserve"> </v>
      </c>
      <c r="K114" s="21"/>
      <c r="L114" s="23"/>
      <c r="M114" s="23"/>
      <c r="N114" s="23"/>
      <c r="O114" s="23"/>
      <c r="P114" s="23"/>
    </row>
    <row r="115" spans="1:16" x14ac:dyDescent="0.25">
      <c r="A115" s="15"/>
      <c r="B115" s="15"/>
      <c r="C115" s="16"/>
      <c r="D115" s="17" t="str">
        <f>'[1]Calculation sheet Mid Sem'!EY118</f>
        <v/>
      </c>
      <c r="E115" s="18" t="str">
        <f>'[1]Calculation sheet End Sem'!EY118</f>
        <v/>
      </c>
      <c r="F115" s="19" t="e">
        <f>ROUND(IF(OR(#REF!="project",LEFT(TRIM($C115),1)="E",LEFT(TRIM($C115),1)="Y"),0,$C115),0)</f>
        <v>#REF!</v>
      </c>
      <c r="G115" s="19">
        <f>IFERROR(ROUND(IF(OR(#REF!="theory",#REF!="project",#REF!="lab")*OR(LEFT(TRIM($D115),1)="A",LEFT(TRIM($C115),1)="Y"),0,$D115),0),0)</f>
        <v>0</v>
      </c>
      <c r="H115" s="19">
        <f t="shared" si="6"/>
        <v>0</v>
      </c>
      <c r="I115" s="19" t="e">
        <f>IF(LEFT(TRIM($C115),1)="Y",ROUND(1*H115,0),IF(#REF!="theory",IF(LEFT(TRIM($E115),1)="A",ROUND(F115*0.5+G115*0.2,0),IF(LEFT(TRIM($C115),1)="E",ROUND(G115*0.2+0.8*H115,0),ROUND(F115*0.5+G115*0.2+H115*0.3,0))),IF(#REF!="lab",IF(LEFT(TRIM($C115),1)="E",ROUND(1*H115,0),ROUND(0.5*F115+0.5*H115,0)),IF(#REF!="project",IF(LEFT(TRIM($C115),1)="E",ROUND(1*H115,0),ROUND(0.5*G115+0.5*H115,0)),"Th/Lab/Pr"))))</f>
        <v>#REF!</v>
      </c>
      <c r="J115" s="20" t="str">
        <f t="shared" si="5"/>
        <v xml:space="preserve"> </v>
      </c>
      <c r="K115" s="21"/>
      <c r="L115" s="23"/>
      <c r="M115" s="23"/>
      <c r="N115" s="23"/>
      <c r="O115" s="23"/>
      <c r="P115" s="23"/>
    </row>
    <row r="116" spans="1:16" x14ac:dyDescent="0.25">
      <c r="A116" s="15"/>
      <c r="B116" s="15"/>
      <c r="C116" s="16"/>
      <c r="D116" s="17" t="str">
        <f>'[1]Calculation sheet Mid Sem'!EY119</f>
        <v/>
      </c>
      <c r="E116" s="18" t="str">
        <f>'[1]Calculation sheet End Sem'!EY119</f>
        <v/>
      </c>
      <c r="F116" s="19" t="e">
        <f>ROUND(IF(OR(#REF!="project",LEFT(TRIM($C116),1)="E",LEFT(TRIM($C116),1)="Y"),0,$C116),0)</f>
        <v>#REF!</v>
      </c>
      <c r="G116" s="19">
        <f>IFERROR(ROUND(IF(OR(#REF!="theory",#REF!="project",#REF!="lab")*OR(LEFT(TRIM($D116),1)="A",LEFT(TRIM($C116),1)="Y"),0,$D116),0),0)</f>
        <v>0</v>
      </c>
      <c r="H116" s="19">
        <f t="shared" si="6"/>
        <v>0</v>
      </c>
      <c r="I116" s="19" t="e">
        <f>IF(LEFT(TRIM($C116),1)="Y",ROUND(1*H116,0),IF(#REF!="theory",IF(LEFT(TRIM($E116),1)="A",ROUND(F116*0.5+G116*0.2,0),IF(LEFT(TRIM($C116),1)="E",ROUND(G116*0.2+0.8*H116,0),ROUND(F116*0.5+G116*0.2+H116*0.3,0))),IF(#REF!="lab",IF(LEFT(TRIM($C116),1)="E",ROUND(1*H116,0),ROUND(0.5*F116+0.5*H116,0)),IF(#REF!="project",IF(LEFT(TRIM($C116),1)="E",ROUND(1*H116,0),ROUND(0.5*G116+0.5*H116,0)),"Th/Lab/Pr"))))</f>
        <v>#REF!</v>
      </c>
      <c r="J116" s="20" t="str">
        <f t="shared" si="5"/>
        <v xml:space="preserve"> </v>
      </c>
      <c r="K116" s="21"/>
      <c r="L116" s="23"/>
      <c r="M116" s="23"/>
      <c r="N116" s="23"/>
      <c r="O116" s="23"/>
      <c r="P116" s="23"/>
    </row>
    <row r="117" spans="1:16" x14ac:dyDescent="0.25">
      <c r="A117" s="15"/>
      <c r="B117" s="15"/>
      <c r="C117" s="16"/>
      <c r="D117" s="17" t="str">
        <f>'[1]Calculation sheet Mid Sem'!EY120</f>
        <v/>
      </c>
      <c r="E117" s="18" t="str">
        <f>'[1]Calculation sheet End Sem'!EY120</f>
        <v/>
      </c>
      <c r="F117" s="19" t="e">
        <f>ROUND(IF(OR(#REF!="project",LEFT(TRIM($C117),1)="E",LEFT(TRIM($C117),1)="Y"),0,$C117),0)</f>
        <v>#REF!</v>
      </c>
      <c r="G117" s="19">
        <f>IFERROR(ROUND(IF(OR(#REF!="theory",#REF!="project",#REF!="lab")*OR(LEFT(TRIM($D117),1)="A",LEFT(TRIM($C117),1)="Y"),0,$D117),0),0)</f>
        <v>0</v>
      </c>
      <c r="H117" s="19">
        <f t="shared" si="6"/>
        <v>0</v>
      </c>
      <c r="I117" s="19" t="e">
        <f>IF(LEFT(TRIM($C117),1)="Y",ROUND(1*H117,0),IF(#REF!="theory",IF(LEFT(TRIM($E117),1)="A",ROUND(F117*0.5+G117*0.2,0),IF(LEFT(TRIM($C117),1)="E",ROUND(G117*0.2+0.8*H117,0),ROUND(F117*0.5+G117*0.2+H117*0.3,0))),IF(#REF!="lab",IF(LEFT(TRIM($C117),1)="E",ROUND(1*H117,0),ROUND(0.5*F117+0.5*H117,0)),IF(#REF!="project",IF(LEFT(TRIM($C117),1)="E",ROUND(1*H117,0),ROUND(0.5*G117+0.5*H117,0)),"Th/Lab/Pr"))))</f>
        <v>#REF!</v>
      </c>
      <c r="J117" s="20" t="str">
        <f t="shared" si="5"/>
        <v xml:space="preserve"> </v>
      </c>
      <c r="K117" s="21"/>
      <c r="L117" s="23"/>
      <c r="M117" s="23"/>
      <c r="N117" s="23"/>
      <c r="O117" s="23"/>
      <c r="P117" s="23"/>
    </row>
    <row r="118" spans="1:16" x14ac:dyDescent="0.25">
      <c r="A118" s="15"/>
      <c r="B118" s="15"/>
      <c r="C118" s="16"/>
      <c r="D118" s="17" t="str">
        <f>'[1]Calculation sheet Mid Sem'!EY121</f>
        <v/>
      </c>
      <c r="E118" s="18" t="str">
        <f>'[1]Calculation sheet End Sem'!EY121</f>
        <v/>
      </c>
      <c r="F118" s="19" t="e">
        <f>ROUND(IF(OR(#REF!="project",LEFT(TRIM($C118),1)="E",LEFT(TRIM($C118),1)="Y"),0,$C118),0)</f>
        <v>#REF!</v>
      </c>
      <c r="G118" s="19">
        <f>IFERROR(ROUND(IF(OR(#REF!="theory",#REF!="project",#REF!="lab")*OR(LEFT(TRIM($D118),1)="A",LEFT(TRIM($C118),1)="Y"),0,$D118),0),0)</f>
        <v>0</v>
      </c>
      <c r="H118" s="19">
        <f t="shared" si="6"/>
        <v>0</v>
      </c>
      <c r="I118" s="19" t="e">
        <f>IF(LEFT(TRIM($C118),1)="Y",ROUND(1*H118,0),IF(#REF!="theory",IF(LEFT(TRIM($E118),1)="A",ROUND(F118*0.5+G118*0.2,0),IF(LEFT(TRIM($C118),1)="E",ROUND(G118*0.2+0.8*H118,0),ROUND(F118*0.5+G118*0.2+H118*0.3,0))),IF(#REF!="lab",IF(LEFT(TRIM($C118),1)="E",ROUND(1*H118,0),ROUND(0.5*F118+0.5*H118,0)),IF(#REF!="project",IF(LEFT(TRIM($C118),1)="E",ROUND(1*H118,0),ROUND(0.5*G118+0.5*H118,0)),"Th/Lab/Pr"))))</f>
        <v>#REF!</v>
      </c>
      <c r="J118" s="20" t="str">
        <f t="shared" si="5"/>
        <v xml:space="preserve"> </v>
      </c>
      <c r="K118" s="21"/>
      <c r="L118" s="23"/>
      <c r="M118" s="23"/>
      <c r="N118" s="23"/>
      <c r="O118" s="23"/>
      <c r="P118" s="23"/>
    </row>
    <row r="119" spans="1:16" x14ac:dyDescent="0.25">
      <c r="A119" s="15"/>
      <c r="B119" s="15"/>
      <c r="C119" s="16"/>
      <c r="D119" s="17" t="str">
        <f>'[1]Calculation sheet Mid Sem'!EY122</f>
        <v/>
      </c>
      <c r="E119" s="18" t="str">
        <f>'[1]Calculation sheet End Sem'!EY122</f>
        <v/>
      </c>
      <c r="F119" s="19" t="e">
        <f>ROUND(IF(OR(#REF!="project",LEFT(TRIM($C119),1)="E",LEFT(TRIM($C119),1)="Y"),0,$C119),0)</f>
        <v>#REF!</v>
      </c>
      <c r="G119" s="19">
        <f>IFERROR(ROUND(IF(OR(#REF!="theory",#REF!="project",#REF!="lab")*OR(LEFT(TRIM($D119),1)="A",LEFT(TRIM($C119),1)="Y"),0,$D119),0),0)</f>
        <v>0</v>
      </c>
      <c r="H119" s="19">
        <f t="shared" si="6"/>
        <v>0</v>
      </c>
      <c r="I119" s="19" t="e">
        <f>IF(LEFT(TRIM($C119),1)="Y",ROUND(1*H119,0),IF(#REF!="theory",IF(LEFT(TRIM($E119),1)="A",ROUND(F119*0.5+G119*0.2,0),IF(LEFT(TRIM($C119),1)="E",ROUND(G119*0.2+0.8*H119,0),ROUND(F119*0.5+G119*0.2+H119*0.3,0))),IF(#REF!="lab",IF(LEFT(TRIM($C119),1)="E",ROUND(1*H119,0),ROUND(0.5*F119+0.5*H119,0)),IF(#REF!="project",IF(LEFT(TRIM($C119),1)="E",ROUND(1*H119,0),ROUND(0.5*G119+0.5*H119,0)),"Th/Lab/Pr"))))</f>
        <v>#REF!</v>
      </c>
      <c r="J119" s="20" t="str">
        <f t="shared" si="5"/>
        <v xml:space="preserve"> </v>
      </c>
      <c r="K119" s="21"/>
      <c r="L119" s="23"/>
      <c r="M119" s="23"/>
      <c r="N119" s="23"/>
      <c r="O119" s="23"/>
      <c r="P119" s="23"/>
    </row>
    <row r="120" spans="1:16" x14ac:dyDescent="0.25">
      <c r="A120" s="15"/>
      <c r="B120" s="15"/>
      <c r="C120" s="16"/>
      <c r="D120" s="17" t="str">
        <f>'[1]Calculation sheet Mid Sem'!EY123</f>
        <v/>
      </c>
      <c r="E120" s="18" t="str">
        <f>'[1]Calculation sheet End Sem'!EY123</f>
        <v/>
      </c>
      <c r="F120" s="19" t="e">
        <f>ROUND(IF(OR(#REF!="project",LEFT(TRIM($C120),1)="E",LEFT(TRIM($C120),1)="Y"),0,$C120),0)</f>
        <v>#REF!</v>
      </c>
      <c r="G120" s="19">
        <f>IFERROR(ROUND(IF(OR(#REF!="theory",#REF!="project",#REF!="lab")*OR(LEFT(TRIM($D120),1)="A",LEFT(TRIM($C120),1)="Y"),0,$D120),0),0)</f>
        <v>0</v>
      </c>
      <c r="H120" s="19">
        <f t="shared" si="6"/>
        <v>0</v>
      </c>
      <c r="I120" s="19" t="e">
        <f>IF(LEFT(TRIM($C120),1)="Y",ROUND(1*H120,0),IF(#REF!="theory",IF(LEFT(TRIM($E120),1)="A",ROUND(F120*0.5+G120*0.2,0),IF(LEFT(TRIM($C120),1)="E",ROUND(G120*0.2+0.8*H120,0),ROUND(F120*0.5+G120*0.2+H120*0.3,0))),IF(#REF!="lab",IF(LEFT(TRIM($C120),1)="E",ROUND(1*H120,0),ROUND(0.5*F120+0.5*H120,0)),IF(#REF!="project",IF(LEFT(TRIM($C120),1)="E",ROUND(1*H120,0),ROUND(0.5*G120+0.5*H120,0)),"Th/Lab/Pr"))))</f>
        <v>#REF!</v>
      </c>
      <c r="J120" s="20" t="str">
        <f t="shared" si="5"/>
        <v xml:space="preserve"> </v>
      </c>
      <c r="K120" s="21"/>
      <c r="L120" s="23"/>
      <c r="M120" s="23"/>
      <c r="N120" s="23"/>
      <c r="O120" s="23"/>
      <c r="P120" s="23"/>
    </row>
    <row r="121" spans="1:16" x14ac:dyDescent="0.25">
      <c r="A121" s="15"/>
      <c r="B121" s="15"/>
      <c r="C121" s="16"/>
      <c r="D121" s="17" t="str">
        <f>'[1]Calculation sheet Mid Sem'!EY124</f>
        <v/>
      </c>
      <c r="E121" s="18" t="str">
        <f>'[1]Calculation sheet End Sem'!EY124</f>
        <v/>
      </c>
      <c r="F121" s="19" t="e">
        <f>ROUND(IF(OR(#REF!="project",LEFT(TRIM($C121),1)="E",LEFT(TRIM($C121),1)="Y"),0,$C121),0)</f>
        <v>#REF!</v>
      </c>
      <c r="G121" s="19">
        <f>IFERROR(ROUND(IF(OR(#REF!="theory",#REF!="project",#REF!="lab")*OR(LEFT(TRIM($D121),1)="A",LEFT(TRIM($C121),1)="Y"),0,$D121),0),0)</f>
        <v>0</v>
      </c>
      <c r="H121" s="19">
        <f t="shared" si="6"/>
        <v>0</v>
      </c>
      <c r="I121" s="19" t="e">
        <f>IF(LEFT(TRIM($C121),1)="Y",ROUND(1*H121,0),IF(#REF!="theory",IF(LEFT(TRIM($E121),1)="A",ROUND(F121*0.5+G121*0.2,0),IF(LEFT(TRIM($C121),1)="E",ROUND(G121*0.2+0.8*H121,0),ROUND(F121*0.5+G121*0.2+H121*0.3,0))),IF(#REF!="lab",IF(LEFT(TRIM($C121),1)="E",ROUND(1*H121,0),ROUND(0.5*F121+0.5*H121,0)),IF(#REF!="project",IF(LEFT(TRIM($C121),1)="E",ROUND(1*H121,0),ROUND(0.5*G121+0.5*H121,0)),"Th/Lab/Pr"))))</f>
        <v>#REF!</v>
      </c>
      <c r="J121" s="20" t="str">
        <f t="shared" si="5"/>
        <v xml:space="preserve"> </v>
      </c>
      <c r="K121" s="21"/>
      <c r="L121" s="23"/>
      <c r="M121" s="23"/>
      <c r="N121" s="23"/>
      <c r="O121" s="23"/>
      <c r="P121" s="23"/>
    </row>
    <row r="122" spans="1:16" x14ac:dyDescent="0.25">
      <c r="A122" s="29"/>
      <c r="B122" s="29"/>
      <c r="C122" s="30"/>
      <c r="D122" s="30"/>
      <c r="E122" s="30"/>
      <c r="K122" s="7"/>
    </row>
    <row r="123" spans="1:16" x14ac:dyDescent="0.25">
      <c r="A123" s="29"/>
      <c r="B123" s="29"/>
      <c r="C123" s="30"/>
      <c r="D123" s="30"/>
      <c r="E123" s="30"/>
      <c r="K123" s="7"/>
    </row>
    <row r="124" spans="1:16" x14ac:dyDescent="0.25">
      <c r="A124" s="29"/>
      <c r="B124" s="29"/>
      <c r="C124" s="30"/>
      <c r="D124" s="30"/>
      <c r="E124" s="30"/>
      <c r="K124" s="7"/>
    </row>
    <row r="125" spans="1:16" x14ac:dyDescent="0.25">
      <c r="B125" s="10"/>
      <c r="C125" s="10"/>
      <c r="D125" s="10"/>
      <c r="E125" s="30"/>
      <c r="K125" s="7" t="str">
        <f>IF($J125="F",IF(AND(#REF!&lt;$N$18,#REF!&gt;=$O$18),#REF!,""),"")</f>
        <v/>
      </c>
    </row>
    <row r="126" spans="1:16" x14ac:dyDescent="0.25">
      <c r="A126" s="7"/>
      <c r="E126" s="18"/>
      <c r="F126" s="21"/>
      <c r="G126" s="21"/>
      <c r="H126" s="7"/>
      <c r="I126" s="7"/>
      <c r="K126" s="7"/>
      <c r="L126" s="23" t="s">
        <v>168</v>
      </c>
      <c r="M126" s="23" t="s">
        <v>169</v>
      </c>
      <c r="N126" s="23" t="s">
        <v>170</v>
      </c>
      <c r="O126" s="23"/>
      <c r="P126" s="23"/>
    </row>
    <row r="127" spans="1:16" x14ac:dyDescent="0.25">
      <c r="A127" s="7"/>
      <c r="E127" s="18"/>
      <c r="F127" s="21"/>
      <c r="G127" s="21"/>
      <c r="H127" s="7"/>
      <c r="I127" s="7"/>
      <c r="K127" s="7"/>
      <c r="L127" s="23" t="s">
        <v>171</v>
      </c>
      <c r="M127" s="23">
        <f>COUNTIF(J$2:J$121,"O")</f>
        <v>0</v>
      </c>
      <c r="N127" s="23">
        <v>10</v>
      </c>
      <c r="O127" s="23"/>
      <c r="P127" s="23"/>
    </row>
    <row r="128" spans="1:16" x14ac:dyDescent="0.25">
      <c r="E128" s="18"/>
      <c r="F128" s="23"/>
      <c r="G128" s="23"/>
      <c r="K128" s="7"/>
      <c r="L128" s="23" t="s">
        <v>172</v>
      </c>
      <c r="M128" s="23">
        <f>COUNTIF(J$2:J$121,"A+")</f>
        <v>0</v>
      </c>
      <c r="N128" s="23">
        <v>9</v>
      </c>
      <c r="O128" s="23"/>
      <c r="P128" s="23"/>
    </row>
    <row r="129" spans="1:16" x14ac:dyDescent="0.25">
      <c r="E129" s="18"/>
      <c r="F129" s="23"/>
      <c r="G129" s="23"/>
      <c r="K129" s="7"/>
      <c r="L129" s="23" t="s">
        <v>173</v>
      </c>
      <c r="M129" s="23">
        <f>COUNTIF(J$2:J$121,"A")</f>
        <v>0</v>
      </c>
      <c r="N129" s="23">
        <v>8</v>
      </c>
      <c r="O129" s="23"/>
      <c r="P129" s="23"/>
    </row>
    <row r="130" spans="1:16" x14ac:dyDescent="0.25">
      <c r="A130" s="33"/>
      <c r="B130" s="34"/>
      <c r="C130" s="35"/>
      <c r="D130" s="35"/>
      <c r="E130" s="18"/>
      <c r="F130" s="23"/>
      <c r="G130" s="23"/>
      <c r="K130" s="7"/>
      <c r="L130" s="23" t="s">
        <v>174</v>
      </c>
      <c r="M130" s="23">
        <f>COUNTIF(J$2:J$121,"B+")</f>
        <v>0</v>
      </c>
      <c r="N130" s="23">
        <v>7</v>
      </c>
      <c r="O130" s="23"/>
      <c r="P130" s="23"/>
    </row>
    <row r="131" spans="1:16" x14ac:dyDescent="0.25">
      <c r="E131" s="18"/>
      <c r="F131" s="36"/>
      <c r="G131" s="36"/>
      <c r="H131" s="37"/>
      <c r="K131" s="7"/>
      <c r="L131" s="23" t="s">
        <v>175</v>
      </c>
      <c r="M131" s="23">
        <f>COUNTIF(J$2:J$121,"B")</f>
        <v>0</v>
      </c>
      <c r="N131" s="23">
        <v>6</v>
      </c>
      <c r="O131" s="23"/>
      <c r="P131" s="23"/>
    </row>
    <row r="132" spans="1:16" x14ac:dyDescent="0.25">
      <c r="A132" s="38"/>
      <c r="B132" s="20" t="s">
        <v>176</v>
      </c>
      <c r="C132" s="39" t="s">
        <v>177</v>
      </c>
      <c r="E132" s="18"/>
      <c r="F132" s="23"/>
      <c r="G132" s="23"/>
      <c r="K132" s="7"/>
      <c r="L132" s="23" t="s">
        <v>178</v>
      </c>
      <c r="M132" s="23">
        <f>COUNTIF(J$2:J$121,"C+")</f>
        <v>0</v>
      </c>
      <c r="N132" s="23">
        <v>5</v>
      </c>
      <c r="O132" s="23"/>
      <c r="P132" s="23"/>
    </row>
    <row r="133" spans="1:16" x14ac:dyDescent="0.25">
      <c r="A133" s="38"/>
      <c r="B133" s="40" t="s">
        <v>179</v>
      </c>
      <c r="C133" s="39"/>
      <c r="E133" s="18"/>
      <c r="F133" s="41"/>
      <c r="G133" s="42" t="s">
        <v>176</v>
      </c>
      <c r="K133" s="7"/>
      <c r="L133" s="23" t="s">
        <v>180</v>
      </c>
      <c r="M133" s="23">
        <f>COUNTIF(J$2:J$121,"C")</f>
        <v>0</v>
      </c>
      <c r="N133" s="23">
        <v>4</v>
      </c>
      <c r="O133" s="23"/>
      <c r="P133" s="23"/>
    </row>
    <row r="134" spans="1:16" x14ac:dyDescent="0.25">
      <c r="A134" s="43"/>
      <c r="B134" s="20"/>
      <c r="C134" s="39"/>
      <c r="E134" s="18"/>
      <c r="F134" s="21"/>
      <c r="G134" s="23" t="s">
        <v>179</v>
      </c>
      <c r="K134" s="7"/>
      <c r="L134" s="23" t="s">
        <v>181</v>
      </c>
      <c r="M134" s="23">
        <f>COUNTIF(J$2:J$121,"F")</f>
        <v>0</v>
      </c>
      <c r="N134" s="23">
        <f t="shared" ref="N134" si="7">M134</f>
        <v>0</v>
      </c>
      <c r="O134" s="23"/>
      <c r="P134" s="42"/>
    </row>
    <row r="135" spans="1:16" x14ac:dyDescent="0.25">
      <c r="A135" s="43"/>
      <c r="B135" s="20"/>
      <c r="C135" s="39"/>
      <c r="E135" s="18"/>
      <c r="F135" s="21"/>
      <c r="G135" s="23" t="s">
        <v>182</v>
      </c>
      <c r="L135" s="23" t="s">
        <v>116</v>
      </c>
      <c r="M135" s="23">
        <f>SUM(M127:M134)</f>
        <v>0</v>
      </c>
      <c r="N135" s="23"/>
      <c r="O135" s="23"/>
      <c r="P135" s="42"/>
    </row>
    <row r="136" spans="1:16" x14ac:dyDescent="0.25">
      <c r="A136" s="43"/>
      <c r="B136" s="20"/>
      <c r="C136" s="39"/>
      <c r="E136" s="18"/>
      <c r="F136" s="21"/>
      <c r="G136" s="23" t="s">
        <v>182</v>
      </c>
    </row>
    <row r="138" spans="1:16" hidden="1" x14ac:dyDescent="0.25">
      <c r="A138" s="7"/>
      <c r="F138" s="7"/>
      <c r="G138" s="7"/>
      <c r="H138" s="7"/>
      <c r="I138" s="7"/>
      <c r="J138" s="7"/>
    </row>
    <row r="139" spans="1:16" hidden="1" x14ac:dyDescent="0.25">
      <c r="A139" s="7"/>
      <c r="F139" s="7"/>
      <c r="G139" s="7"/>
      <c r="H139" s="7"/>
      <c r="I139" s="7"/>
      <c r="J139" s="7"/>
    </row>
    <row r="140" spans="1:16" hidden="1" x14ac:dyDescent="0.25">
      <c r="A140" s="10" t="s">
        <v>183</v>
      </c>
      <c r="I140" s="10" t="s">
        <v>184</v>
      </c>
    </row>
    <row r="141" spans="1:16" hidden="1" x14ac:dyDescent="0.25"/>
    <row r="143" spans="1:16" x14ac:dyDescent="0.25">
      <c r="B143" s="10"/>
      <c r="C143" s="10"/>
      <c r="E143" s="10"/>
      <c r="K143" s="7"/>
      <c r="L143" s="7"/>
      <c r="M143" s="7"/>
      <c r="N143" s="7"/>
      <c r="O143" s="7"/>
    </row>
    <row r="144" spans="1:16" x14ac:dyDescent="0.25">
      <c r="B144" s="10"/>
      <c r="C144" s="10"/>
      <c r="E144" s="10"/>
      <c r="K144" s="7"/>
      <c r="L144" s="7"/>
      <c r="M144" s="7"/>
      <c r="N144" s="7"/>
      <c r="O144" s="7"/>
    </row>
    <row r="145" spans="2:14" x14ac:dyDescent="0.25">
      <c r="B145" s="10"/>
      <c r="C145" s="10"/>
      <c r="E145" s="10"/>
    </row>
    <row r="146" spans="2:14" x14ac:dyDescent="0.25">
      <c r="B146" s="10"/>
      <c r="C146" s="10"/>
      <c r="E146" s="10"/>
    </row>
    <row r="147" spans="2:14" ht="15.75" customHeight="1" x14ac:dyDescent="0.25">
      <c r="B147" s="10"/>
      <c r="C147" s="10"/>
      <c r="D147" s="10"/>
      <c r="E147" s="10"/>
    </row>
    <row r="148" spans="2:14" x14ac:dyDescent="0.25">
      <c r="B148" s="10"/>
      <c r="C148" s="10"/>
      <c r="D148" s="10"/>
      <c r="E148" s="10"/>
    </row>
    <row r="149" spans="2:14" x14ac:dyDescent="0.25">
      <c r="B149" s="10"/>
      <c r="C149" s="10"/>
      <c r="D149" s="10"/>
      <c r="E149" s="10"/>
    </row>
    <row r="150" spans="2:14" ht="21" customHeight="1" x14ac:dyDescent="0.25">
      <c r="B150" s="10"/>
      <c r="C150" s="10"/>
      <c r="D150" s="10"/>
      <c r="E150" s="10"/>
    </row>
    <row r="151" spans="2:14" ht="21" customHeight="1" x14ac:dyDescent="0.25">
      <c r="B151" s="10"/>
      <c r="C151" s="10"/>
      <c r="D151" s="10"/>
      <c r="E151" s="10"/>
    </row>
    <row r="152" spans="2:14" ht="21" customHeight="1" x14ac:dyDescent="0.25">
      <c r="B152" s="10"/>
      <c r="C152" s="10"/>
      <c r="D152" s="10"/>
      <c r="E152" s="10"/>
    </row>
    <row r="153" spans="2:14" ht="21" customHeight="1" x14ac:dyDescent="0.25">
      <c r="B153" s="10"/>
      <c r="C153" s="10"/>
      <c r="D153" s="10"/>
      <c r="E153" s="10"/>
    </row>
    <row r="154" spans="2:14" x14ac:dyDescent="0.25">
      <c r="B154" s="10"/>
      <c r="C154" s="10"/>
      <c r="D154" s="10"/>
      <c r="E154" s="10"/>
    </row>
    <row r="155" spans="2:14" x14ac:dyDescent="0.25">
      <c r="B155" s="10"/>
      <c r="C155" s="10"/>
      <c r="D155" s="10"/>
      <c r="E155" s="10"/>
      <c r="K155" s="7"/>
      <c r="L155" s="7"/>
      <c r="M155" s="7"/>
      <c r="N155" s="7"/>
    </row>
    <row r="156" spans="2:14" x14ac:dyDescent="0.25">
      <c r="B156" s="10"/>
      <c r="C156" s="10"/>
      <c r="D156" s="10"/>
      <c r="E156" s="10"/>
      <c r="K156" s="7"/>
      <c r="L156" s="7"/>
      <c r="M156" s="7"/>
      <c r="N156" s="7"/>
    </row>
  </sheetData>
  <conditionalFormatting sqref="A2:A121">
    <cfRule type="duplicateValues" dxfId="5" priority="11"/>
    <cfRule type="duplicateValues" dxfId="4" priority="12"/>
    <cfRule type="duplicateValues" dxfId="3" priority="13"/>
  </conditionalFormatting>
  <conditionalFormatting sqref="A122:A124">
    <cfRule type="duplicateValues" dxfId="2" priority="14"/>
  </conditionalFormatting>
  <conditionalFormatting sqref="C132:C133">
    <cfRule type="colorScale" priority="1">
      <colorScale>
        <cfvo type="min"/>
        <cfvo type="max"/>
        <color rgb="FFFFEF9C"/>
        <color rgb="FF63BE7B"/>
      </colorScale>
    </cfRule>
  </conditionalFormatting>
  <conditionalFormatting sqref="C134:C136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121 H2:H121">
    <cfRule type="colorScale" priority="8">
      <colorScale>
        <cfvo type="min"/>
        <cfvo type="max"/>
        <color rgb="FFFFEF9C"/>
        <color rgb="FF63BE7B"/>
      </colorScale>
    </cfRule>
  </conditionalFormatting>
  <conditionalFormatting sqref="F133:G136 F157:H1048576 F1:H1 F137:H142 F126:H132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21">
    <cfRule type="colorScale" priority="9">
      <colorScale>
        <cfvo type="min"/>
        <cfvo type="max"/>
        <color rgb="FFFFEF9C"/>
        <color rgb="FF63BE7B"/>
      </colorScale>
    </cfRule>
  </conditionalFormatting>
  <conditionalFormatting sqref="G122:G124">
    <cfRule type="colorScale" priority="7">
      <colorScale>
        <cfvo type="min"/>
        <cfvo type="max"/>
        <color rgb="FFFFEF9C"/>
        <color rgb="FF63BE7B"/>
      </colorScale>
    </cfRule>
  </conditionalFormatting>
  <conditionalFormatting sqref="H122:H124 F122:F124">
    <cfRule type="colorScale" priority="6">
      <colorScale>
        <cfvo type="min"/>
        <cfvo type="max"/>
        <color rgb="FFFFEF9C"/>
        <color rgb="FF63BE7B"/>
      </colorScale>
    </cfRule>
  </conditionalFormatting>
  <conditionalFormatting sqref="I2:I124">
    <cfRule type="cellIs" dxfId="1" priority="2" operator="lessThan">
      <formula>#REF!</formula>
    </cfRule>
    <cfRule type="cellIs" dxfId="0" priority="3" operator="lessThan">
      <formula>#REF!</formula>
    </cfRule>
  </conditionalFormatting>
  <pageMargins left="0" right="0" top="0.31496062992126" bottom="0.74803149606299202" header="0.31496062992126" footer="0"/>
  <pageSetup paperSize="9" scale="52" fitToHeight="0" orientation="portrait" horizontalDpi="4294967295" verticalDpi="4294967295" r:id="rId1"/>
  <headerFooter>
    <oddFooter>&amp;LMarks Entered by...................
Faculty Name and Signature
---------------------------------&amp;RMarks Verified by..................
Faculty Name and Signature
---------------------------------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C2" sqref="AC2"/>
    </sheetView>
  </sheetViews>
  <sheetFormatPr defaultRowHeight="15" x14ac:dyDescent="0.25"/>
  <cols>
    <col min="1" max="1" width="12" customWidth="1"/>
    <col min="2" max="2" width="7" customWidth="1"/>
    <col min="3" max="3" width="25" customWidth="1"/>
    <col min="4" max="27" width="5" customWidth="1"/>
  </cols>
  <sheetData>
    <row r="1" spans="1:29" ht="99.9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9" x14ac:dyDescent="0.25">
      <c r="A2" s="3" t="s">
        <v>27</v>
      </c>
      <c r="B2" s="3" t="s">
        <v>28</v>
      </c>
      <c r="C2" s="3" t="s">
        <v>29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5">
        <v>21</v>
      </c>
      <c r="Z2" s="5">
        <v>21</v>
      </c>
      <c r="AA2" s="5">
        <v>100</v>
      </c>
      <c r="AC2" t="e">
        <f>VLOOKUP(A2,COMPOSITE!A2:B43,1,FALSE)</f>
        <v>#N/A</v>
      </c>
    </row>
    <row r="3" spans="1:29" x14ac:dyDescent="0.25">
      <c r="A3" s="3" t="s">
        <v>30</v>
      </c>
      <c r="B3" s="3" t="s">
        <v>28</v>
      </c>
      <c r="C3" s="3" t="s">
        <v>31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5">
        <v>21</v>
      </c>
      <c r="Z3" s="5">
        <v>21</v>
      </c>
      <c r="AA3" s="5">
        <v>100</v>
      </c>
    </row>
    <row r="4" spans="1:29" x14ac:dyDescent="0.25">
      <c r="A4" s="3" t="s">
        <v>32</v>
      </c>
      <c r="B4" s="3" t="s">
        <v>28</v>
      </c>
      <c r="C4" s="3" t="s">
        <v>33</v>
      </c>
      <c r="D4" s="5">
        <v>0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5">
        <v>21</v>
      </c>
      <c r="Z4" s="5">
        <v>20</v>
      </c>
      <c r="AA4" s="5">
        <v>95</v>
      </c>
    </row>
    <row r="5" spans="1:29" x14ac:dyDescent="0.25">
      <c r="A5" s="3" t="s">
        <v>34</v>
      </c>
      <c r="B5" s="3" t="s">
        <v>28</v>
      </c>
      <c r="C5" s="3" t="s">
        <v>35</v>
      </c>
      <c r="D5" s="5">
        <v>0</v>
      </c>
      <c r="E5" s="5">
        <v>0</v>
      </c>
      <c r="F5" s="4">
        <v>1</v>
      </c>
      <c r="G5" s="4">
        <v>1</v>
      </c>
      <c r="H5" s="5">
        <v>0</v>
      </c>
      <c r="I5" s="4">
        <v>1</v>
      </c>
      <c r="J5" s="4">
        <v>1</v>
      </c>
      <c r="K5" s="5">
        <v>0</v>
      </c>
      <c r="L5" s="4">
        <v>1</v>
      </c>
      <c r="M5" s="5">
        <v>0</v>
      </c>
      <c r="N5" s="5">
        <v>0</v>
      </c>
      <c r="O5" s="4">
        <v>1</v>
      </c>
      <c r="P5" s="4">
        <v>1</v>
      </c>
      <c r="Q5" s="5">
        <v>0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5">
        <v>0</v>
      </c>
      <c r="X5" s="4">
        <v>1</v>
      </c>
      <c r="Y5" s="5">
        <v>21</v>
      </c>
      <c r="Z5" s="5">
        <v>13</v>
      </c>
      <c r="AA5" s="6">
        <v>62</v>
      </c>
    </row>
    <row r="6" spans="1:29" x14ac:dyDescent="0.25">
      <c r="A6" s="3" t="s">
        <v>36</v>
      </c>
      <c r="B6" s="3" t="s">
        <v>28</v>
      </c>
      <c r="C6" s="3" t="s">
        <v>37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5">
        <v>21</v>
      </c>
      <c r="Z6" s="5">
        <v>21</v>
      </c>
      <c r="AA6" s="5">
        <v>100</v>
      </c>
    </row>
    <row r="7" spans="1:29" x14ac:dyDescent="0.25">
      <c r="A7" s="3" t="s">
        <v>38</v>
      </c>
      <c r="B7" s="3" t="s">
        <v>28</v>
      </c>
      <c r="C7" s="3" t="s">
        <v>39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5">
        <v>0</v>
      </c>
      <c r="S7" s="5">
        <v>0</v>
      </c>
      <c r="T7" s="5">
        <v>0</v>
      </c>
      <c r="U7" s="4">
        <v>1</v>
      </c>
      <c r="V7" s="4">
        <v>1</v>
      </c>
      <c r="W7" s="4">
        <v>1</v>
      </c>
      <c r="X7" s="4">
        <v>1</v>
      </c>
      <c r="Y7" s="5">
        <v>21</v>
      </c>
      <c r="Z7" s="5">
        <v>12</v>
      </c>
      <c r="AA7" s="6">
        <v>57</v>
      </c>
    </row>
    <row r="8" spans="1:29" x14ac:dyDescent="0.25">
      <c r="A8" s="3" t="s">
        <v>40</v>
      </c>
      <c r="B8" s="3" t="s">
        <v>28</v>
      </c>
      <c r="C8" s="3" t="s">
        <v>41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5">
        <v>0</v>
      </c>
      <c r="V8" s="4">
        <v>1</v>
      </c>
      <c r="W8" s="5">
        <v>0</v>
      </c>
      <c r="X8" s="4">
        <v>1</v>
      </c>
      <c r="Y8" s="5">
        <v>21</v>
      </c>
      <c r="Z8" s="5">
        <v>11</v>
      </c>
      <c r="AA8" s="6">
        <v>52</v>
      </c>
    </row>
    <row r="9" spans="1:29" x14ac:dyDescent="0.25">
      <c r="A9" s="3" t="s">
        <v>42</v>
      </c>
      <c r="B9" s="3" t="s">
        <v>28</v>
      </c>
      <c r="C9" s="3" t="s">
        <v>43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5">
        <v>0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5">
        <v>0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5">
        <v>21</v>
      </c>
      <c r="Z9" s="5">
        <v>19</v>
      </c>
      <c r="AA9" s="5">
        <v>90</v>
      </c>
    </row>
    <row r="10" spans="1:29" x14ac:dyDescent="0.25">
      <c r="A10" s="3" t="s">
        <v>44</v>
      </c>
      <c r="B10" s="3" t="s">
        <v>28</v>
      </c>
      <c r="C10" s="3" t="s">
        <v>45</v>
      </c>
      <c r="D10" s="5">
        <v>0</v>
      </c>
      <c r="E10" s="5">
        <v>0</v>
      </c>
      <c r="F10" s="5">
        <v>0</v>
      </c>
      <c r="G10" s="4">
        <v>1</v>
      </c>
      <c r="H10" s="5">
        <v>0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5">
        <v>0</v>
      </c>
      <c r="O10" s="4">
        <v>1</v>
      </c>
      <c r="P10" s="5">
        <v>0</v>
      </c>
      <c r="Q10" s="5">
        <v>0</v>
      </c>
      <c r="R10" s="5">
        <v>0</v>
      </c>
      <c r="S10" s="5">
        <v>0</v>
      </c>
      <c r="T10" s="4">
        <v>1</v>
      </c>
      <c r="U10" s="4">
        <v>1</v>
      </c>
      <c r="V10" s="5">
        <v>0</v>
      </c>
      <c r="W10" s="4">
        <v>1</v>
      </c>
      <c r="X10" s="4">
        <v>1</v>
      </c>
      <c r="Y10" s="5">
        <v>21</v>
      </c>
      <c r="Z10" s="5">
        <v>11</v>
      </c>
      <c r="AA10" s="6">
        <v>52</v>
      </c>
    </row>
    <row r="11" spans="1:29" x14ac:dyDescent="0.25">
      <c r="A11" s="3" t="s">
        <v>46</v>
      </c>
      <c r="B11" s="3" t="s">
        <v>28</v>
      </c>
      <c r="C11" s="3" t="s">
        <v>47</v>
      </c>
      <c r="D11" s="4">
        <v>1</v>
      </c>
      <c r="E11" s="5">
        <v>0</v>
      </c>
      <c r="F11" s="5">
        <v>0</v>
      </c>
      <c r="G11" s="5">
        <v>0</v>
      </c>
      <c r="H11" s="4">
        <v>1</v>
      </c>
      <c r="I11" s="4">
        <v>1</v>
      </c>
      <c r="J11" s="4">
        <v>1</v>
      </c>
      <c r="K11" s="5">
        <v>0</v>
      </c>
      <c r="L11" s="5">
        <v>0</v>
      </c>
      <c r="M11" s="4">
        <v>1</v>
      </c>
      <c r="N11" s="4">
        <v>1</v>
      </c>
      <c r="O11" s="4">
        <v>1</v>
      </c>
      <c r="P11" s="4">
        <v>1</v>
      </c>
      <c r="Q11" s="5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5">
        <v>21</v>
      </c>
      <c r="Z11" s="5">
        <v>15</v>
      </c>
      <c r="AA11" s="6">
        <v>71</v>
      </c>
    </row>
    <row r="12" spans="1:29" x14ac:dyDescent="0.25">
      <c r="A12" s="3" t="s">
        <v>48</v>
      </c>
      <c r="B12" s="3" t="s">
        <v>28</v>
      </c>
      <c r="C12" s="3" t="s">
        <v>49</v>
      </c>
      <c r="D12" s="5">
        <v>0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5">
        <v>0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5">
        <v>21</v>
      </c>
      <c r="Z12" s="5">
        <v>19</v>
      </c>
      <c r="AA12" s="5">
        <v>90</v>
      </c>
    </row>
    <row r="13" spans="1:29" x14ac:dyDescent="0.25">
      <c r="A13" s="3" t="s">
        <v>50</v>
      </c>
      <c r="B13" s="3" t="s">
        <v>28</v>
      </c>
      <c r="C13" s="3" t="s">
        <v>51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5">
        <v>0</v>
      </c>
      <c r="N13" s="4">
        <v>1</v>
      </c>
      <c r="O13" s="5">
        <v>0</v>
      </c>
      <c r="P13" s="4">
        <v>1</v>
      </c>
      <c r="Q13" s="4">
        <v>1</v>
      </c>
      <c r="R13" s="4">
        <v>1</v>
      </c>
      <c r="S13" s="5">
        <v>0</v>
      </c>
      <c r="T13" s="4">
        <v>1</v>
      </c>
      <c r="U13" s="5">
        <v>0</v>
      </c>
      <c r="V13" s="4">
        <v>1</v>
      </c>
      <c r="W13" s="4">
        <v>1</v>
      </c>
      <c r="X13" s="4">
        <v>1</v>
      </c>
      <c r="Y13" s="5">
        <v>21</v>
      </c>
      <c r="Z13" s="5">
        <v>17</v>
      </c>
      <c r="AA13" s="5">
        <v>81</v>
      </c>
    </row>
    <row r="14" spans="1:29" x14ac:dyDescent="0.25">
      <c r="A14" s="3" t="s">
        <v>52</v>
      </c>
      <c r="B14" s="3" t="s">
        <v>28</v>
      </c>
      <c r="C14" s="3" t="s">
        <v>53</v>
      </c>
      <c r="D14" s="4">
        <v>1</v>
      </c>
      <c r="E14" s="4">
        <v>1</v>
      </c>
      <c r="F14" s="5">
        <v>0</v>
      </c>
      <c r="G14" s="4">
        <v>1</v>
      </c>
      <c r="H14" s="4">
        <v>1</v>
      </c>
      <c r="I14" s="4">
        <v>1</v>
      </c>
      <c r="J14" s="4">
        <v>1</v>
      </c>
      <c r="K14" s="5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5">
        <v>0</v>
      </c>
      <c r="X14" s="4">
        <v>1</v>
      </c>
      <c r="Y14" s="5">
        <v>21</v>
      </c>
      <c r="Z14" s="5">
        <v>18</v>
      </c>
      <c r="AA14" s="5">
        <v>86</v>
      </c>
    </row>
    <row r="15" spans="1:29" x14ac:dyDescent="0.25">
      <c r="A15" s="3" t="s">
        <v>54</v>
      </c>
      <c r="B15" s="3" t="s">
        <v>28</v>
      </c>
      <c r="C15" s="3" t="s">
        <v>55</v>
      </c>
      <c r="D15" s="5">
        <v>0</v>
      </c>
      <c r="E15" s="5">
        <v>0</v>
      </c>
      <c r="F15" s="4">
        <v>1</v>
      </c>
      <c r="G15" s="4">
        <v>1</v>
      </c>
      <c r="H15" s="4">
        <v>1</v>
      </c>
      <c r="I15" s="5">
        <v>0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5">
        <v>0</v>
      </c>
      <c r="X15" s="4">
        <v>1</v>
      </c>
      <c r="Y15" s="5">
        <v>21</v>
      </c>
      <c r="Z15" s="5">
        <v>17</v>
      </c>
      <c r="AA15" s="5">
        <v>81</v>
      </c>
    </row>
    <row r="16" spans="1:29" x14ac:dyDescent="0.25">
      <c r="A16" s="3" t="s">
        <v>56</v>
      </c>
      <c r="B16" s="3" t="s">
        <v>28</v>
      </c>
      <c r="C16" s="3" t="s">
        <v>57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21</v>
      </c>
      <c r="Z16" s="5">
        <v>0</v>
      </c>
      <c r="AA16" s="6">
        <v>0</v>
      </c>
    </row>
    <row r="17" spans="1:27" x14ac:dyDescent="0.25">
      <c r="A17" s="3" t="s">
        <v>58</v>
      </c>
      <c r="B17" s="3" t="s">
        <v>28</v>
      </c>
      <c r="C17" s="3" t="s">
        <v>59</v>
      </c>
      <c r="D17" s="5">
        <v>0</v>
      </c>
      <c r="E17" s="5">
        <v>0</v>
      </c>
      <c r="F17" s="5">
        <v>0</v>
      </c>
      <c r="G17" s="5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5">
        <v>21</v>
      </c>
      <c r="Z17" s="5">
        <v>17</v>
      </c>
      <c r="AA17" s="5">
        <v>81</v>
      </c>
    </row>
    <row r="18" spans="1:27" x14ac:dyDescent="0.25">
      <c r="A18" s="3" t="s">
        <v>60</v>
      </c>
      <c r="B18" s="3" t="s">
        <v>28</v>
      </c>
      <c r="C18" s="3" t="s">
        <v>61</v>
      </c>
      <c r="D18" s="5">
        <v>0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5">
        <v>0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5">
        <v>21</v>
      </c>
      <c r="Z18" s="5">
        <v>19</v>
      </c>
      <c r="AA18" s="5">
        <v>90</v>
      </c>
    </row>
    <row r="19" spans="1:27" x14ac:dyDescent="0.25">
      <c r="A19" s="3" t="s">
        <v>62</v>
      </c>
      <c r="B19" s="3" t="s">
        <v>28</v>
      </c>
      <c r="C19" s="3" t="s">
        <v>63</v>
      </c>
      <c r="D19" s="5">
        <v>0</v>
      </c>
      <c r="E19" s="4">
        <v>1</v>
      </c>
      <c r="F19" s="5">
        <v>0</v>
      </c>
      <c r="G19" s="4">
        <v>1</v>
      </c>
      <c r="H19" s="5">
        <v>0</v>
      </c>
      <c r="I19" s="5">
        <v>0</v>
      </c>
      <c r="J19" s="5">
        <v>0</v>
      </c>
      <c r="K19" s="4">
        <v>1</v>
      </c>
      <c r="L19" s="4">
        <v>1</v>
      </c>
      <c r="M19" s="5">
        <v>0</v>
      </c>
      <c r="N19" s="5">
        <v>0</v>
      </c>
      <c r="O19" s="4">
        <v>1</v>
      </c>
      <c r="P19" s="5">
        <v>0</v>
      </c>
      <c r="Q19" s="5">
        <v>0</v>
      </c>
      <c r="R19" s="5">
        <v>0</v>
      </c>
      <c r="S19" s="4">
        <v>1</v>
      </c>
      <c r="T19" s="5">
        <v>0</v>
      </c>
      <c r="U19" s="5">
        <v>0</v>
      </c>
      <c r="V19" s="4">
        <v>1</v>
      </c>
      <c r="W19" s="4">
        <v>1</v>
      </c>
      <c r="X19" s="5">
        <v>0</v>
      </c>
      <c r="Y19" s="5">
        <v>21</v>
      </c>
      <c r="Z19" s="5">
        <v>8</v>
      </c>
      <c r="AA19" s="6">
        <v>38</v>
      </c>
    </row>
    <row r="20" spans="1:27" x14ac:dyDescent="0.25">
      <c r="A20" s="3" t="s">
        <v>64</v>
      </c>
      <c r="B20" s="3" t="s">
        <v>28</v>
      </c>
      <c r="C20" s="3" t="s">
        <v>65</v>
      </c>
      <c r="D20" s="5">
        <v>0</v>
      </c>
      <c r="E20" s="5">
        <v>0</v>
      </c>
      <c r="F20" s="5">
        <v>0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5">
        <v>0</v>
      </c>
      <c r="N20" s="5">
        <v>0</v>
      </c>
      <c r="O20" s="4">
        <v>1</v>
      </c>
      <c r="P20" s="4">
        <v>1</v>
      </c>
      <c r="Q20" s="5">
        <v>0</v>
      </c>
      <c r="R20" s="4">
        <v>1</v>
      </c>
      <c r="S20" s="5">
        <v>0</v>
      </c>
      <c r="T20" s="5">
        <v>0</v>
      </c>
      <c r="U20" s="5">
        <v>0</v>
      </c>
      <c r="V20" s="5">
        <v>0</v>
      </c>
      <c r="W20" s="4">
        <v>1</v>
      </c>
      <c r="X20" s="5">
        <v>0</v>
      </c>
      <c r="Y20" s="5">
        <v>21</v>
      </c>
      <c r="Z20" s="5">
        <v>10</v>
      </c>
      <c r="AA20" s="6">
        <v>48</v>
      </c>
    </row>
    <row r="21" spans="1:27" x14ac:dyDescent="0.25">
      <c r="A21" s="3" t="s">
        <v>66</v>
      </c>
      <c r="B21" s="3" t="s">
        <v>28</v>
      </c>
      <c r="C21" s="3" t="s">
        <v>67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4">
        <v>1</v>
      </c>
      <c r="T21" s="5">
        <v>0</v>
      </c>
      <c r="U21" s="4">
        <v>1</v>
      </c>
      <c r="V21" s="5">
        <v>0</v>
      </c>
      <c r="W21" s="5">
        <v>0</v>
      </c>
      <c r="X21" s="4">
        <v>1</v>
      </c>
      <c r="Y21" s="5">
        <v>21</v>
      </c>
      <c r="Z21" s="5">
        <v>3</v>
      </c>
      <c r="AA21" s="6">
        <v>14</v>
      </c>
    </row>
    <row r="22" spans="1:27" x14ac:dyDescent="0.25">
      <c r="A22" s="3" t="s">
        <v>68</v>
      </c>
      <c r="B22" s="3" t="s">
        <v>28</v>
      </c>
      <c r="C22" s="3" t="s">
        <v>69</v>
      </c>
      <c r="D22" s="5">
        <v>0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5">
        <v>0</v>
      </c>
      <c r="P22" s="5">
        <v>0</v>
      </c>
      <c r="Q22" s="5">
        <v>0</v>
      </c>
      <c r="R22" s="5">
        <v>0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5">
        <v>21</v>
      </c>
      <c r="Z22" s="5">
        <v>16</v>
      </c>
      <c r="AA22" s="6">
        <v>76</v>
      </c>
    </row>
    <row r="23" spans="1:27" x14ac:dyDescent="0.25">
      <c r="A23" s="3" t="s">
        <v>70</v>
      </c>
      <c r="B23" s="3" t="s">
        <v>28</v>
      </c>
      <c r="C23" s="3" t="s">
        <v>71</v>
      </c>
      <c r="D23" s="5">
        <v>0</v>
      </c>
      <c r="E23" s="4">
        <v>1</v>
      </c>
      <c r="F23" s="4">
        <v>1</v>
      </c>
      <c r="G23" s="4">
        <v>1</v>
      </c>
      <c r="H23" s="4">
        <v>1</v>
      </c>
      <c r="I23" s="5">
        <v>0</v>
      </c>
      <c r="J23" s="4">
        <v>1</v>
      </c>
      <c r="K23" s="4">
        <v>1</v>
      </c>
      <c r="L23" s="4">
        <v>1</v>
      </c>
      <c r="M23" s="5">
        <v>0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5">
        <v>21</v>
      </c>
      <c r="Z23" s="5">
        <v>18</v>
      </c>
      <c r="AA23" s="5">
        <v>86</v>
      </c>
    </row>
    <row r="24" spans="1:27" x14ac:dyDescent="0.25">
      <c r="A24" s="3" t="s">
        <v>72</v>
      </c>
      <c r="B24" s="3" t="s">
        <v>28</v>
      </c>
      <c r="C24" s="3" t="s">
        <v>73</v>
      </c>
      <c r="D24" s="5">
        <v>0</v>
      </c>
      <c r="E24" s="5">
        <v>0</v>
      </c>
      <c r="F24" s="4">
        <v>1</v>
      </c>
      <c r="G24" s="4">
        <v>1</v>
      </c>
      <c r="H24" s="4">
        <v>1</v>
      </c>
      <c r="I24" s="5">
        <v>0</v>
      </c>
      <c r="J24" s="4">
        <v>1</v>
      </c>
      <c r="K24" s="5">
        <v>0</v>
      </c>
      <c r="L24" s="4">
        <v>1</v>
      </c>
      <c r="M24" s="4">
        <v>1</v>
      </c>
      <c r="N24" s="5">
        <v>0</v>
      </c>
      <c r="O24" s="4">
        <v>1</v>
      </c>
      <c r="P24" s="4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4">
        <v>1</v>
      </c>
      <c r="X24" s="4">
        <v>1</v>
      </c>
      <c r="Y24" s="5">
        <v>21</v>
      </c>
      <c r="Z24" s="5">
        <v>10</v>
      </c>
      <c r="AA24" s="6">
        <v>48</v>
      </c>
    </row>
    <row r="25" spans="1:27" x14ac:dyDescent="0.25">
      <c r="A25" s="3" t="s">
        <v>74</v>
      </c>
      <c r="B25" s="3" t="s">
        <v>28</v>
      </c>
      <c r="C25" s="3" t="s">
        <v>75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5">
        <v>0</v>
      </c>
      <c r="X25" s="4">
        <v>1</v>
      </c>
      <c r="Y25" s="5">
        <v>21</v>
      </c>
      <c r="Z25" s="5">
        <v>14</v>
      </c>
      <c r="AA25" s="6">
        <v>67</v>
      </c>
    </row>
    <row r="26" spans="1:27" x14ac:dyDescent="0.25">
      <c r="A26" s="3" t="s">
        <v>76</v>
      </c>
      <c r="B26" s="3" t="s">
        <v>28</v>
      </c>
      <c r="C26" s="3" t="s">
        <v>77</v>
      </c>
      <c r="D26" s="4">
        <v>1</v>
      </c>
      <c r="E26" s="4">
        <v>1</v>
      </c>
      <c r="F26" s="5">
        <v>0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5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5">
        <v>21</v>
      </c>
      <c r="Z26" s="5">
        <v>19</v>
      </c>
      <c r="AA26" s="5">
        <v>90</v>
      </c>
    </row>
    <row r="27" spans="1:27" x14ac:dyDescent="0.25">
      <c r="A27" s="3" t="s">
        <v>78</v>
      </c>
      <c r="B27" s="3" t="s">
        <v>28</v>
      </c>
      <c r="C27" s="3" t="s">
        <v>79</v>
      </c>
      <c r="D27" s="5">
        <v>0</v>
      </c>
      <c r="E27" s="5">
        <v>0</v>
      </c>
      <c r="F27" s="4">
        <v>1</v>
      </c>
      <c r="G27" s="4">
        <v>1</v>
      </c>
      <c r="H27" s="5">
        <v>0</v>
      </c>
      <c r="I27" s="5">
        <v>0</v>
      </c>
      <c r="J27" s="5">
        <v>0</v>
      </c>
      <c r="K27" s="5">
        <v>0</v>
      </c>
      <c r="L27" s="4">
        <v>1</v>
      </c>
      <c r="M27" s="4">
        <v>1</v>
      </c>
      <c r="N27" s="5">
        <v>0</v>
      </c>
      <c r="O27" s="4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4">
        <v>1</v>
      </c>
      <c r="V27" s="5">
        <v>0</v>
      </c>
      <c r="W27" s="4">
        <v>1</v>
      </c>
      <c r="X27" s="4">
        <v>1</v>
      </c>
      <c r="Y27" s="5">
        <v>21</v>
      </c>
      <c r="Z27" s="5">
        <v>8</v>
      </c>
      <c r="AA27" s="6">
        <v>38</v>
      </c>
    </row>
    <row r="28" spans="1:27" x14ac:dyDescent="0.25">
      <c r="A28" s="3" t="s">
        <v>80</v>
      </c>
      <c r="B28" s="3" t="s">
        <v>28</v>
      </c>
      <c r="C28" s="3" t="s">
        <v>81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5">
        <v>21</v>
      </c>
      <c r="Z28" s="5">
        <v>21</v>
      </c>
      <c r="AA28" s="5">
        <v>100</v>
      </c>
    </row>
    <row r="29" spans="1:27" x14ac:dyDescent="0.25">
      <c r="A29" s="3" t="s">
        <v>82</v>
      </c>
      <c r="B29" s="3" t="s">
        <v>28</v>
      </c>
      <c r="C29" s="3" t="s">
        <v>83</v>
      </c>
      <c r="D29" s="4">
        <v>1</v>
      </c>
      <c r="E29" s="5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5">
        <v>21</v>
      </c>
      <c r="Z29" s="5">
        <v>20</v>
      </c>
      <c r="AA29" s="5">
        <v>95</v>
      </c>
    </row>
    <row r="30" spans="1:27" x14ac:dyDescent="0.25">
      <c r="A30" s="3" t="s">
        <v>84</v>
      </c>
      <c r="B30" s="3" t="s">
        <v>28</v>
      </c>
      <c r="C30" s="3" t="s">
        <v>85</v>
      </c>
      <c r="D30" s="4">
        <v>1</v>
      </c>
      <c r="E30" s="4">
        <v>1</v>
      </c>
      <c r="F30" s="4">
        <v>1</v>
      </c>
      <c r="G30" s="4">
        <v>1</v>
      </c>
      <c r="H30" s="5">
        <v>0</v>
      </c>
      <c r="I30" s="4">
        <v>1</v>
      </c>
      <c r="J30" s="5">
        <v>0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5">
        <v>0</v>
      </c>
      <c r="X30" s="4">
        <v>1</v>
      </c>
      <c r="Y30" s="5">
        <v>21</v>
      </c>
      <c r="Z30" s="5">
        <v>18</v>
      </c>
      <c r="AA30" s="5">
        <v>86</v>
      </c>
    </row>
    <row r="31" spans="1:27" x14ac:dyDescent="0.25">
      <c r="A31" s="3" t="s">
        <v>86</v>
      </c>
      <c r="B31" s="3" t="s">
        <v>28</v>
      </c>
      <c r="C31" s="3" t="s">
        <v>87</v>
      </c>
      <c r="D31" s="5">
        <v>0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5">
        <v>0</v>
      </c>
      <c r="W31" s="5">
        <v>0</v>
      </c>
      <c r="X31" s="4">
        <v>1</v>
      </c>
      <c r="Y31" s="5">
        <v>21</v>
      </c>
      <c r="Z31" s="5">
        <v>18</v>
      </c>
      <c r="AA31" s="5">
        <v>86</v>
      </c>
    </row>
    <row r="32" spans="1:27" x14ac:dyDescent="0.25">
      <c r="A32" s="3" t="s">
        <v>88</v>
      </c>
      <c r="B32" s="3" t="s">
        <v>28</v>
      </c>
      <c r="C32" s="3" t="s">
        <v>89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5">
        <v>21</v>
      </c>
      <c r="Z32" s="5">
        <v>21</v>
      </c>
      <c r="AA32" s="5">
        <v>100</v>
      </c>
    </row>
    <row r="33" spans="1:27" x14ac:dyDescent="0.25">
      <c r="A33" s="3" t="s">
        <v>90</v>
      </c>
      <c r="B33" s="3" t="s">
        <v>28</v>
      </c>
      <c r="C33" s="3" t="s">
        <v>91</v>
      </c>
      <c r="D33" s="5">
        <v>0</v>
      </c>
      <c r="E33" s="5">
        <v>0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5">
        <v>0</v>
      </c>
      <c r="X33" s="4">
        <v>1</v>
      </c>
      <c r="Y33" s="5">
        <v>21</v>
      </c>
      <c r="Z33" s="5">
        <v>18</v>
      </c>
      <c r="AA33" s="5">
        <v>86</v>
      </c>
    </row>
    <row r="34" spans="1:27" x14ac:dyDescent="0.25">
      <c r="A34" s="3" t="s">
        <v>92</v>
      </c>
      <c r="B34" s="3" t="s">
        <v>28</v>
      </c>
      <c r="C34" s="3" t="s">
        <v>93</v>
      </c>
      <c r="D34" s="5">
        <v>0</v>
      </c>
      <c r="E34" s="5">
        <v>0</v>
      </c>
      <c r="F34" s="5">
        <v>0</v>
      </c>
      <c r="G34" s="5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5">
        <v>0</v>
      </c>
      <c r="X34" s="4">
        <v>1</v>
      </c>
      <c r="Y34" s="5">
        <v>21</v>
      </c>
      <c r="Z34" s="5">
        <v>16</v>
      </c>
      <c r="AA34" s="6">
        <v>76</v>
      </c>
    </row>
    <row r="35" spans="1:27" x14ac:dyDescent="0.25">
      <c r="A35" s="3" t="s">
        <v>94</v>
      </c>
      <c r="B35" s="3" t="s">
        <v>28</v>
      </c>
      <c r="C35" s="3" t="s">
        <v>95</v>
      </c>
      <c r="D35" s="4">
        <v>1</v>
      </c>
      <c r="E35" s="5">
        <v>0</v>
      </c>
      <c r="F35" s="5">
        <v>0</v>
      </c>
      <c r="G35" s="4">
        <v>1</v>
      </c>
      <c r="H35" s="4">
        <v>1</v>
      </c>
      <c r="I35" s="5">
        <v>0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5">
        <v>0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5">
        <v>21</v>
      </c>
      <c r="Z35" s="5">
        <v>17</v>
      </c>
      <c r="AA35" s="5">
        <v>81</v>
      </c>
    </row>
    <row r="36" spans="1:27" x14ac:dyDescent="0.25">
      <c r="A36" s="3" t="s">
        <v>96</v>
      </c>
      <c r="B36" s="3" t="s">
        <v>28</v>
      </c>
      <c r="C36" s="3" t="s">
        <v>97</v>
      </c>
      <c r="D36" s="5">
        <v>0</v>
      </c>
      <c r="E36" s="5">
        <v>0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21</v>
      </c>
      <c r="Z36" s="5">
        <v>19</v>
      </c>
      <c r="AA36" s="5">
        <v>90</v>
      </c>
    </row>
    <row r="37" spans="1:27" x14ac:dyDescent="0.25">
      <c r="A37" s="3" t="s">
        <v>98</v>
      </c>
      <c r="B37" s="3" t="s">
        <v>28</v>
      </c>
      <c r="C37" s="3" t="s">
        <v>99</v>
      </c>
      <c r="D37" s="5">
        <v>0</v>
      </c>
      <c r="E37" s="5">
        <v>0</v>
      </c>
      <c r="F37" s="4">
        <v>1</v>
      </c>
      <c r="G37" s="4">
        <v>1</v>
      </c>
      <c r="H37" s="5">
        <v>0</v>
      </c>
      <c r="I37" s="4">
        <v>1</v>
      </c>
      <c r="J37" s="4">
        <v>1</v>
      </c>
      <c r="K37" s="5">
        <v>0</v>
      </c>
      <c r="L37" s="5">
        <v>0</v>
      </c>
      <c r="M37" s="4">
        <v>1</v>
      </c>
      <c r="N37" s="5">
        <v>0</v>
      </c>
      <c r="O37" s="4">
        <v>1</v>
      </c>
      <c r="P37" s="4">
        <v>1</v>
      </c>
      <c r="Q37" s="5">
        <v>0</v>
      </c>
      <c r="R37" s="4">
        <v>1</v>
      </c>
      <c r="S37" s="5">
        <v>0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21</v>
      </c>
      <c r="Z37" s="5">
        <v>13</v>
      </c>
      <c r="AA37" s="6">
        <v>62</v>
      </c>
    </row>
    <row r="38" spans="1:27" x14ac:dyDescent="0.25">
      <c r="A38" s="3" t="s">
        <v>100</v>
      </c>
      <c r="B38" s="3" t="s">
        <v>28</v>
      </c>
      <c r="C38" s="3" t="s">
        <v>101</v>
      </c>
      <c r="D38" s="4">
        <v>1</v>
      </c>
      <c r="E38" s="5">
        <v>0</v>
      </c>
      <c r="F38" s="4">
        <v>1</v>
      </c>
      <c r="G38" s="4">
        <v>1</v>
      </c>
      <c r="H38" s="5">
        <v>0</v>
      </c>
      <c r="I38" s="5">
        <v>0</v>
      </c>
      <c r="J38" s="4">
        <v>1</v>
      </c>
      <c r="K38" s="5">
        <v>0</v>
      </c>
      <c r="L38" s="5">
        <v>0</v>
      </c>
      <c r="M38" s="5">
        <v>0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5">
        <v>0</v>
      </c>
      <c r="U38" s="5">
        <v>0</v>
      </c>
      <c r="V38" s="4">
        <v>1</v>
      </c>
      <c r="W38" s="4">
        <v>1</v>
      </c>
      <c r="X38" s="4">
        <v>1</v>
      </c>
      <c r="Y38" s="5">
        <v>21</v>
      </c>
      <c r="Z38" s="5">
        <v>13</v>
      </c>
      <c r="AA38" s="6">
        <v>62</v>
      </c>
    </row>
    <row r="39" spans="1:27" x14ac:dyDescent="0.25">
      <c r="A39" s="3" t="s">
        <v>102</v>
      </c>
      <c r="B39" s="3" t="s">
        <v>28</v>
      </c>
      <c r="C39" s="3" t="s">
        <v>103</v>
      </c>
      <c r="D39" s="5">
        <v>0</v>
      </c>
      <c r="E39" s="4">
        <v>1</v>
      </c>
      <c r="F39" s="5">
        <v>0</v>
      </c>
      <c r="G39" s="5">
        <v>0</v>
      </c>
      <c r="H39" s="4">
        <v>1</v>
      </c>
      <c r="I39" s="4">
        <v>1</v>
      </c>
      <c r="J39" s="4">
        <v>1</v>
      </c>
      <c r="K39" s="5">
        <v>0</v>
      </c>
      <c r="L39" s="5">
        <v>0</v>
      </c>
      <c r="M39" s="4">
        <v>1</v>
      </c>
      <c r="N39" s="4">
        <v>1</v>
      </c>
      <c r="O39" s="4">
        <v>1</v>
      </c>
      <c r="P39" s="4">
        <v>1</v>
      </c>
      <c r="Q39" s="5">
        <v>0</v>
      </c>
      <c r="R39" s="4">
        <v>1</v>
      </c>
      <c r="S39" s="4">
        <v>1</v>
      </c>
      <c r="T39" s="4">
        <v>1</v>
      </c>
      <c r="U39" s="5">
        <v>0</v>
      </c>
      <c r="V39" s="4">
        <v>1</v>
      </c>
      <c r="W39" s="4">
        <v>1</v>
      </c>
      <c r="X39" s="4">
        <v>1</v>
      </c>
      <c r="Y39" s="5">
        <v>21</v>
      </c>
      <c r="Z39" s="5">
        <v>14</v>
      </c>
      <c r="AA39" s="6">
        <v>67</v>
      </c>
    </row>
    <row r="40" spans="1:27" x14ac:dyDescent="0.25">
      <c r="A40" s="3" t="s">
        <v>104</v>
      </c>
      <c r="B40" s="3" t="s">
        <v>28</v>
      </c>
      <c r="C40" s="3" t="s">
        <v>105</v>
      </c>
      <c r="D40" s="5">
        <v>0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0</v>
      </c>
      <c r="R40" s="4">
        <v>1</v>
      </c>
      <c r="S40" s="4">
        <v>1</v>
      </c>
      <c r="T40" s="4">
        <v>1</v>
      </c>
      <c r="U40" s="4">
        <v>1</v>
      </c>
      <c r="V40" s="5">
        <v>0</v>
      </c>
      <c r="W40" s="4">
        <v>1</v>
      </c>
      <c r="X40" s="4">
        <v>1</v>
      </c>
      <c r="Y40" s="5">
        <v>21</v>
      </c>
      <c r="Z40" s="5">
        <v>18</v>
      </c>
      <c r="AA40" s="5">
        <v>86</v>
      </c>
    </row>
    <row r="41" spans="1:27" x14ac:dyDescent="0.25">
      <c r="A41" s="3" t="s">
        <v>106</v>
      </c>
      <c r="B41" s="3" t="s">
        <v>28</v>
      </c>
      <c r="C41" s="3" t="s">
        <v>107</v>
      </c>
      <c r="D41" s="4">
        <v>1</v>
      </c>
      <c r="E41" s="4">
        <v>1</v>
      </c>
      <c r="F41" s="5">
        <v>0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5">
        <v>0</v>
      </c>
      <c r="U41" s="4">
        <v>1</v>
      </c>
      <c r="V41" s="4">
        <v>1</v>
      </c>
      <c r="W41" s="4">
        <v>1</v>
      </c>
      <c r="X41" s="4">
        <v>1</v>
      </c>
      <c r="Y41" s="5">
        <v>21</v>
      </c>
      <c r="Z41" s="5">
        <v>19</v>
      </c>
      <c r="AA41" s="5">
        <v>90</v>
      </c>
    </row>
    <row r="42" spans="1:27" x14ac:dyDescent="0.25">
      <c r="A42" s="3" t="s">
        <v>108</v>
      </c>
      <c r="B42" s="3" t="s">
        <v>28</v>
      </c>
      <c r="C42" s="3" t="s">
        <v>109</v>
      </c>
      <c r="D42" s="4">
        <v>1</v>
      </c>
      <c r="E42" s="4">
        <v>1</v>
      </c>
      <c r="F42" s="5">
        <v>0</v>
      </c>
      <c r="G42" s="5">
        <v>0</v>
      </c>
      <c r="H42" s="5">
        <v>0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5">
        <v>21</v>
      </c>
      <c r="Z42" s="5">
        <v>18</v>
      </c>
      <c r="AA42" s="5">
        <v>86</v>
      </c>
    </row>
    <row r="43" spans="1:27" x14ac:dyDescent="0.25">
      <c r="A43" s="3" t="s">
        <v>110</v>
      </c>
      <c r="B43" s="3" t="s">
        <v>28</v>
      </c>
      <c r="C43" s="3" t="s">
        <v>111</v>
      </c>
      <c r="D43" s="5">
        <v>0</v>
      </c>
      <c r="E43" s="5">
        <v>0</v>
      </c>
      <c r="F43" s="4">
        <v>1</v>
      </c>
      <c r="G43" s="4">
        <v>1</v>
      </c>
      <c r="H43" s="5">
        <v>0</v>
      </c>
      <c r="I43" s="4">
        <v>1</v>
      </c>
      <c r="J43" s="4">
        <v>1</v>
      </c>
      <c r="K43" s="5">
        <v>0</v>
      </c>
      <c r="L43" s="5">
        <v>0</v>
      </c>
      <c r="M43" s="4">
        <v>1</v>
      </c>
      <c r="N43" s="4">
        <v>1</v>
      </c>
      <c r="O43" s="4">
        <v>1</v>
      </c>
      <c r="P43" s="4">
        <v>1</v>
      </c>
      <c r="Q43" s="5">
        <v>0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5">
        <v>0</v>
      </c>
      <c r="X43" s="4">
        <v>1</v>
      </c>
      <c r="Y43" s="5">
        <v>21</v>
      </c>
      <c r="Z43" s="5">
        <v>14</v>
      </c>
      <c r="AA43" s="6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COMPOSITE</vt:lpstr>
      <vt:lpstr>Sheet1</vt:lpstr>
      <vt:lpstr>COMPOSITE!Print_Titles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Raj Gautam</cp:lastModifiedBy>
  <dcterms:created xsi:type="dcterms:W3CDTF">2024-04-18T08:44:52Z</dcterms:created>
  <dcterms:modified xsi:type="dcterms:W3CDTF">2024-04-23T10:20:12Z</dcterms:modified>
</cp:coreProperties>
</file>