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ut/Documents/superAI2024/Level3/rule-based/neuropsychological/"/>
    </mc:Choice>
  </mc:AlternateContent>
  <xr:revisionPtr revIDLastSave="0" documentId="13_ncr:1_{AA9229F0-4C4F-8D4F-9FF2-52FD5251C701}" xr6:coauthVersionLast="47" xr6:coauthVersionMax="47" xr10:uidLastSave="{00000000-0000-0000-0000-000000000000}"/>
  <bookViews>
    <workbookView xWindow="140" yWindow="660" windowWidth="18980" windowHeight="19560" tabRatio="738" activeTab="6" xr2:uid="{621A9CD4-A382-6048-B97E-33F5B9C8B8FF}"/>
  </bookViews>
  <sheets>
    <sheet name="Info" sheetId="15" r:id="rId1"/>
    <sheet name="conceptual" sheetId="1" r:id="rId2"/>
    <sheet name="memory" sheetId="13" r:id="rId3"/>
    <sheet name="executive" sheetId="12" r:id="rId4"/>
    <sheet name="concent, construct, language" sheetId="7" r:id="rId5"/>
    <sheet name="Clock drawing" sheetId="10" r:id="rId6"/>
    <sheet name="Interpretation" sheetId="16" r:id="rId7"/>
  </sheets>
  <externalReferences>
    <externalReference r:id="rId8"/>
  </externalReferences>
  <definedNames>
    <definedName name="_xlnm.Print_Area" localSheetId="5">'Clock drawing'!$A$1:$I$18</definedName>
    <definedName name="_xlnm.Print_Area" localSheetId="4">'concent, construct, language'!$A$1:$I$49</definedName>
    <definedName name="_xlnm.Print_Area" localSheetId="1">conceptual!$A$2:$G$43</definedName>
    <definedName name="_xlnm.Print_Area" localSheetId="3">executive!$A$2:$I$88</definedName>
    <definedName name="_xlnm.Print_Area" localSheetId="2">memory!$A$1:$I$79</definedName>
    <definedName name="_xlnm.Print_Titles" localSheetId="1">conceptual!$2:$5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6" l="1"/>
  <c r="B2" i="1"/>
  <c r="C2" i="1"/>
  <c r="D2" i="1"/>
  <c r="E2" i="1"/>
  <c r="F2" i="1"/>
  <c r="G2" i="1"/>
  <c r="H2" i="1"/>
  <c r="I2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E23" i="7"/>
  <c r="D23" i="7"/>
  <c r="C23" i="7"/>
  <c r="C8" i="7"/>
  <c r="D8" i="7"/>
  <c r="E8" i="7"/>
  <c r="B9" i="7"/>
  <c r="C9" i="7"/>
  <c r="D9" i="7"/>
  <c r="E9" i="7" s="1"/>
  <c r="B10" i="7"/>
  <c r="E11" i="7"/>
  <c r="D16" i="10"/>
  <c r="C16" i="7"/>
  <c r="D16" i="7"/>
  <c r="E16" i="7"/>
  <c r="C17" i="7"/>
  <c r="E85" i="12"/>
  <c r="C85" i="12"/>
  <c r="E68" i="12"/>
  <c r="C68" i="12"/>
  <c r="E67" i="12"/>
  <c r="C67" i="12"/>
  <c r="E66" i="12"/>
  <c r="C66" i="12"/>
  <c r="E65" i="12"/>
  <c r="C65" i="12"/>
  <c r="E64" i="12"/>
  <c r="C64" i="12"/>
  <c r="E62" i="12"/>
  <c r="C62" i="12"/>
  <c r="E60" i="12"/>
  <c r="E59" i="12"/>
  <c r="E58" i="12"/>
  <c r="E57" i="12"/>
  <c r="E56" i="12"/>
  <c r="E44" i="12"/>
  <c r="C44" i="12"/>
  <c r="C43" i="12"/>
  <c r="E42" i="12"/>
  <c r="E41" i="12"/>
  <c r="C41" i="12"/>
  <c r="E40" i="12"/>
  <c r="C40" i="12"/>
  <c r="E39" i="12"/>
  <c r="E19" i="12"/>
  <c r="C19" i="12"/>
  <c r="E15" i="12"/>
  <c r="E14" i="12"/>
  <c r="G63" i="13"/>
  <c r="E63" i="13"/>
  <c r="G62" i="13"/>
  <c r="E62" i="13"/>
  <c r="G61" i="13"/>
  <c r="E61" i="13"/>
  <c r="G60" i="13"/>
  <c r="E60" i="13"/>
  <c r="G59" i="13"/>
  <c r="G58" i="13"/>
  <c r="E58" i="13"/>
  <c r="G57" i="13"/>
  <c r="D57" i="13"/>
  <c r="G56" i="13"/>
  <c r="E56" i="13"/>
  <c r="G55" i="13"/>
  <c r="E55" i="13"/>
  <c r="G54" i="13"/>
  <c r="E54" i="13"/>
  <c r="G53" i="13"/>
  <c r="E53" i="13"/>
  <c r="G52" i="13"/>
  <c r="E52" i="13"/>
  <c r="E42" i="13"/>
  <c r="D41" i="13"/>
  <c r="E41" i="13" s="1"/>
  <c r="C41" i="13"/>
  <c r="E40" i="13"/>
  <c r="E39" i="13"/>
  <c r="E37" i="13"/>
  <c r="E36" i="13"/>
  <c r="E34" i="13"/>
  <c r="E32" i="13"/>
  <c r="E30" i="13"/>
  <c r="E23" i="13"/>
  <c r="E18" i="13"/>
  <c r="E16" i="13"/>
  <c r="E15" i="13"/>
  <c r="E14" i="13"/>
  <c r="E12" i="13"/>
  <c r="E11" i="13"/>
  <c r="E10" i="13"/>
  <c r="D15" i="16"/>
  <c r="D14" i="16"/>
  <c r="C36" i="1"/>
  <c r="E59" i="13" l="1"/>
  <c r="E8" i="1"/>
  <c r="D17" i="16" s="1"/>
  <c r="E17" i="16" s="1"/>
  <c r="E9" i="1"/>
  <c r="D18" i="16" s="1"/>
  <c r="E18" i="16" s="1"/>
  <c r="E10" i="1"/>
  <c r="E11" i="1"/>
  <c r="D20" i="16" s="1"/>
  <c r="E20" i="16" s="1"/>
  <c r="E12" i="1"/>
  <c r="D21" i="16" s="1"/>
  <c r="E21" i="16" s="1"/>
  <c r="E13" i="1"/>
  <c r="D22" i="16" s="1"/>
  <c r="E22" i="16" s="1"/>
  <c r="E16" i="1"/>
  <c r="D23" i="16" s="1"/>
  <c r="E23" i="16" s="1"/>
  <c r="E17" i="1"/>
  <c r="D24" i="16" s="1"/>
  <c r="E24" i="16" s="1"/>
  <c r="E18" i="1"/>
  <c r="D25" i="16" s="1"/>
  <c r="E25" i="16" s="1"/>
  <c r="E19" i="1"/>
  <c r="D26" i="16" s="1"/>
  <c r="E26" i="16" s="1"/>
  <c r="E20" i="1"/>
  <c r="E21" i="1"/>
  <c r="D28" i="16" s="1"/>
  <c r="E28" i="16" s="1"/>
  <c r="E28" i="1"/>
  <c r="E29" i="1"/>
  <c r="D16" i="16" s="1"/>
  <c r="E16" i="16" s="1"/>
  <c r="E30" i="1"/>
  <c r="E32" i="1"/>
  <c r="E33" i="1"/>
  <c r="E34" i="1"/>
  <c r="D27" i="16"/>
  <c r="E27" i="16" s="1"/>
  <c r="D19" i="16"/>
  <c r="E19" i="16" s="1"/>
  <c r="L30" i="15"/>
  <c r="L23" i="15"/>
  <c r="D12" i="15"/>
  <c r="D5" i="15"/>
  <c r="C21" i="15"/>
  <c r="C20" i="15"/>
  <c r="L21" i="15"/>
  <c r="L22" i="15"/>
  <c r="L24" i="15"/>
  <c r="L25" i="15"/>
  <c r="L26" i="15"/>
  <c r="L27" i="15"/>
  <c r="L28" i="15"/>
  <c r="C22" i="15" s="1"/>
  <c r="L29" i="15"/>
  <c r="E68" i="16"/>
  <c r="E64" i="16"/>
  <c r="E63" i="16"/>
  <c r="E65" i="16"/>
  <c r="E66" i="16"/>
  <c r="E62" i="16"/>
  <c r="E61" i="16"/>
  <c r="E60" i="16"/>
  <c r="E59" i="16"/>
  <c r="G51" i="12"/>
  <c r="F51" i="12"/>
  <c r="E51" i="12"/>
  <c r="D51" i="12"/>
  <c r="C51" i="12"/>
  <c r="B51" i="12"/>
  <c r="I50" i="12"/>
  <c r="H50" i="12"/>
  <c r="G50" i="12"/>
  <c r="F50" i="12"/>
  <c r="E50" i="12"/>
  <c r="D50" i="12"/>
  <c r="C50" i="12"/>
  <c r="B50" i="12"/>
  <c r="I49" i="12"/>
  <c r="H49" i="12"/>
  <c r="G49" i="12"/>
  <c r="F49" i="12"/>
  <c r="E49" i="12"/>
  <c r="D49" i="12"/>
  <c r="C49" i="12"/>
  <c r="B49" i="12"/>
  <c r="G4" i="12"/>
  <c r="F4" i="12"/>
  <c r="E4" i="12"/>
  <c r="D4" i="12"/>
  <c r="C4" i="12"/>
  <c r="B4" i="12"/>
  <c r="I3" i="12"/>
  <c r="H3" i="12"/>
  <c r="G3" i="12"/>
  <c r="F3" i="12"/>
  <c r="E3" i="12"/>
  <c r="D3" i="12"/>
  <c r="C3" i="12"/>
  <c r="B3" i="12"/>
  <c r="I2" i="12"/>
  <c r="H2" i="12"/>
  <c r="G2" i="12"/>
  <c r="F2" i="12"/>
  <c r="E2" i="12"/>
  <c r="D2" i="12"/>
  <c r="C2" i="12"/>
  <c r="B2" i="12"/>
  <c r="G47" i="13"/>
  <c r="F47" i="13"/>
  <c r="E47" i="13"/>
  <c r="D47" i="13"/>
  <c r="C47" i="13"/>
  <c r="B47" i="13"/>
  <c r="I46" i="13"/>
  <c r="H46" i="13"/>
  <c r="G46" i="13"/>
  <c r="F46" i="13"/>
  <c r="E46" i="13"/>
  <c r="D46" i="13"/>
  <c r="C46" i="13"/>
  <c r="B46" i="13"/>
  <c r="I45" i="13"/>
  <c r="H45" i="13"/>
  <c r="G45" i="13"/>
  <c r="F45" i="13"/>
  <c r="E45" i="13"/>
  <c r="D45" i="13"/>
  <c r="C45" i="13"/>
  <c r="B45" i="13"/>
  <c r="D57" i="16"/>
  <c r="E57" i="16" s="1"/>
  <c r="D58" i="16"/>
  <c r="E58" i="16" s="1"/>
  <c r="E52" i="16"/>
  <c r="E51" i="16"/>
  <c r="D56" i="16"/>
  <c r="E56" i="16" s="1"/>
  <c r="D55" i="16"/>
  <c r="E55" i="16" s="1"/>
  <c r="D54" i="16"/>
  <c r="E54" i="16" s="1"/>
  <c r="D53" i="16"/>
  <c r="E53" i="16" s="1"/>
  <c r="D52" i="16"/>
  <c r="D51" i="16"/>
  <c r="D49" i="16"/>
  <c r="E49" i="16" s="1"/>
  <c r="D13" i="16"/>
  <c r="E13" i="16" s="1"/>
  <c r="E7" i="16"/>
  <c r="E8" i="16"/>
  <c r="E9" i="16"/>
  <c r="D3" i="16"/>
  <c r="E3" i="16" s="1"/>
  <c r="D40" i="16"/>
  <c r="E40" i="16" s="1"/>
  <c r="E34" i="16"/>
  <c r="E37" i="16"/>
  <c r="E38" i="16"/>
  <c r="D43" i="16"/>
  <c r="E47" i="16" s="1"/>
  <c r="D44" i="16"/>
  <c r="E44" i="16" s="1"/>
  <c r="D45" i="16"/>
  <c r="E45" i="16" s="1"/>
  <c r="D46" i="16"/>
  <c r="E46" i="16" s="1"/>
  <c r="C46" i="16"/>
  <c r="C45" i="16"/>
  <c r="C44" i="16"/>
  <c r="C43" i="16"/>
  <c r="D47" i="16"/>
  <c r="D42" i="16"/>
  <c r="E42" i="16" s="1"/>
  <c r="D39" i="16"/>
  <c r="D38" i="16"/>
  <c r="D37" i="16"/>
  <c r="D36" i="16"/>
  <c r="E36" i="16" s="1"/>
  <c r="D35" i="16"/>
  <c r="E35" i="16" s="1"/>
  <c r="D34" i="16"/>
  <c r="E15" i="16"/>
  <c r="E14" i="16"/>
  <c r="D2" i="16"/>
  <c r="E2" i="16" s="1"/>
  <c r="D12" i="16"/>
  <c r="E12" i="16" s="1"/>
  <c r="D11" i="16"/>
  <c r="E11" i="16" s="1"/>
  <c r="D10" i="16"/>
  <c r="E10" i="16" s="1"/>
  <c r="D9" i="16"/>
  <c r="D8" i="16"/>
  <c r="D7" i="16"/>
  <c r="D6" i="16"/>
  <c r="E6" i="16" s="1"/>
  <c r="D5" i="16"/>
  <c r="E5" i="16" s="1"/>
  <c r="D4" i="16"/>
  <c r="E4" i="16" s="1"/>
  <c r="G4" i="10"/>
  <c r="F4" i="10"/>
  <c r="E4" i="10"/>
  <c r="D4" i="10"/>
  <c r="C4" i="10"/>
  <c r="B4" i="10"/>
  <c r="I3" i="10"/>
  <c r="H3" i="10"/>
  <c r="G3" i="10"/>
  <c r="F3" i="10"/>
  <c r="E3" i="10"/>
  <c r="D3" i="10"/>
  <c r="C3" i="10"/>
  <c r="B3" i="10"/>
  <c r="I2" i="10"/>
  <c r="H2" i="10"/>
  <c r="G2" i="10"/>
  <c r="F2" i="10"/>
  <c r="E2" i="10"/>
  <c r="D2" i="10"/>
  <c r="C2" i="10"/>
  <c r="B2" i="10"/>
  <c r="G4" i="7"/>
  <c r="F4" i="7"/>
  <c r="E4" i="7"/>
  <c r="D4" i="7"/>
  <c r="C4" i="7"/>
  <c r="B4" i="7"/>
  <c r="I3" i="7"/>
  <c r="H3" i="7"/>
  <c r="G3" i="7"/>
  <c r="F3" i="7"/>
  <c r="E3" i="7"/>
  <c r="D3" i="7"/>
  <c r="C3" i="7"/>
  <c r="B3" i="7"/>
  <c r="I2" i="7"/>
  <c r="H2" i="7"/>
  <c r="G2" i="7"/>
  <c r="F2" i="7"/>
  <c r="E2" i="7"/>
  <c r="D2" i="7"/>
  <c r="C2" i="7"/>
  <c r="B2" i="7"/>
  <c r="G4" i="13"/>
  <c r="F4" i="13"/>
  <c r="E4" i="13"/>
  <c r="D4" i="13"/>
  <c r="C4" i="13"/>
  <c r="B4" i="13"/>
  <c r="I3" i="13"/>
  <c r="H3" i="13"/>
  <c r="G3" i="13"/>
  <c r="F3" i="13"/>
  <c r="E3" i="13"/>
  <c r="D3" i="13"/>
  <c r="C3" i="13"/>
  <c r="B3" i="13"/>
  <c r="I2" i="13"/>
  <c r="H2" i="13"/>
  <c r="G2" i="13"/>
  <c r="F2" i="13"/>
  <c r="E2" i="13"/>
  <c r="D2" i="13"/>
  <c r="C2" i="13"/>
  <c r="B2" i="13"/>
  <c r="E67" i="16"/>
  <c r="D48" i="16"/>
  <c r="E48" i="16" s="1"/>
  <c r="D33" i="16"/>
  <c r="E33" i="16" s="1"/>
  <c r="D31" i="16"/>
  <c r="D32" i="16"/>
  <c r="E32" i="16" s="1"/>
  <c r="D41" i="16"/>
  <c r="E41" i="16" s="1"/>
  <c r="D78" i="13"/>
  <c r="C78" i="13"/>
  <c r="D77" i="13"/>
  <c r="C77" i="13"/>
  <c r="D76" i="13"/>
  <c r="C76" i="13"/>
  <c r="D75" i="13"/>
  <c r="C75" i="13"/>
  <c r="D74" i="13"/>
  <c r="C74" i="13"/>
  <c r="D73" i="13"/>
  <c r="C73" i="13"/>
  <c r="E73" i="13" s="1"/>
  <c r="D72" i="13"/>
  <c r="C72" i="13"/>
  <c r="D71" i="13"/>
  <c r="C71" i="13"/>
  <c r="E43" i="16" l="1"/>
  <c r="D29" i="16"/>
  <c r="E29" i="16" s="1"/>
  <c r="E31" i="16"/>
  <c r="E30" i="16" a="1"/>
  <c r="E30" i="16" s="1"/>
  <c r="E50" i="16" a="1"/>
  <c r="E50" i="16" s="1"/>
  <c r="E74" i="13"/>
  <c r="E78" i="13"/>
  <c r="E71" i="13"/>
  <c r="E72" i="13"/>
  <c r="E76" i="13"/>
  <c r="E75" i="13"/>
  <c r="E77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<sst xmlns="http://schemas.openxmlformats.org/spreadsheetml/2006/main" count="600" uniqueCount="377">
  <si>
    <t>CONCEPTUAL</t>
  </si>
  <si>
    <t>ATTENTION/CONCENTRATION</t>
  </si>
  <si>
    <t>WMS-III</t>
  </si>
  <si>
    <t xml:space="preserve">CONSTRUCTIONAL PRAXIS </t>
  </si>
  <si>
    <t xml:space="preserve">LANGUAGE </t>
  </si>
  <si>
    <t xml:space="preserve">   Information </t>
  </si>
  <si>
    <t xml:space="preserve">   Comprehension </t>
  </si>
  <si>
    <t xml:space="preserve">   Similarities</t>
  </si>
  <si>
    <t xml:space="preserve">   Picture Completion </t>
  </si>
  <si>
    <t xml:space="preserve">   Picture Arrangement </t>
  </si>
  <si>
    <r>
      <t xml:space="preserve">   V.I.Q. </t>
    </r>
    <r>
      <rPr>
        <sz val="12"/>
        <rFont val="Times New Roman"/>
        <family val="1"/>
      </rPr>
      <t/>
    </r>
  </si>
  <si>
    <r>
      <t xml:space="preserve">   P.I.Q. </t>
    </r>
    <r>
      <rPr>
        <sz val="12"/>
        <rFont val="Times New Roman"/>
        <family val="1"/>
      </rPr>
      <t/>
    </r>
  </si>
  <si>
    <r>
      <t xml:space="preserve">   F.S.I.Q </t>
    </r>
    <r>
      <rPr>
        <sz val="12"/>
        <rFont val="Times New Roman"/>
        <family val="1"/>
      </rPr>
      <t/>
    </r>
  </si>
  <si>
    <t>Score</t>
  </si>
  <si>
    <t>Z</t>
  </si>
  <si>
    <t>%ile</t>
  </si>
  <si>
    <t xml:space="preserve">  Sums of SS  </t>
  </si>
  <si>
    <t xml:space="preserve">Index  Score      </t>
  </si>
  <si>
    <t xml:space="preserve">Z      </t>
  </si>
  <si>
    <t xml:space="preserve"> ASS </t>
  </si>
  <si>
    <t xml:space="preserve">Z    </t>
  </si>
  <si>
    <t>ASS</t>
  </si>
  <si>
    <t>Pr.Value</t>
  </si>
  <si>
    <t xml:space="preserve">    C</t>
  </si>
  <si>
    <t xml:space="preserve">   Recognition Total Score(0-30)</t>
  </si>
  <si>
    <t xml:space="preserve">   Recognition Total Score (0-24)</t>
  </si>
  <si>
    <t>TOWER TEST</t>
  </si>
  <si>
    <t>Total Achivement score</t>
  </si>
  <si>
    <t>Mean First - Move time</t>
  </si>
  <si>
    <t>Time - Per - Move Ratio</t>
  </si>
  <si>
    <t>Move Accuracy Ratio</t>
  </si>
  <si>
    <t xml:space="preserve">    C-W                 </t>
  </si>
  <si>
    <t>Percent Switching Accuracy</t>
  </si>
  <si>
    <t>Family Pictures II</t>
  </si>
  <si>
    <t>Primary Index Differences</t>
  </si>
  <si>
    <t>Score 1</t>
  </si>
  <si>
    <t>Score 2</t>
  </si>
  <si>
    <t>Difference</t>
  </si>
  <si>
    <t xml:space="preserve">Statistical </t>
  </si>
  <si>
    <t>Significance</t>
  </si>
  <si>
    <t>Frequency of</t>
  </si>
  <si>
    <t>Difference in</t>
  </si>
  <si>
    <t>Standardization</t>
  </si>
  <si>
    <t>Sample</t>
  </si>
  <si>
    <t xml:space="preserve">Faces I </t>
  </si>
  <si>
    <t xml:space="preserve">Family Pictures I  </t>
  </si>
  <si>
    <t xml:space="preserve">Faces II  </t>
  </si>
  <si>
    <t>0.05 level</t>
  </si>
  <si>
    <t>Single -Trial  Learning (G+H) (1st Recall  LM1+VPA1)</t>
  </si>
  <si>
    <t xml:space="preserve">Learning Slope (I+J) (LMI+VPAI)                                       </t>
  </si>
  <si>
    <t xml:space="preserve">Retention (K+L)(LM II+VPA II)                     </t>
  </si>
  <si>
    <t>MEMORY (ต่อ)</t>
  </si>
  <si>
    <t>Contour (Max.  3 )</t>
  </si>
  <si>
    <t>Numbers (Max . 15)</t>
  </si>
  <si>
    <t>Hands ( Max . 12 )</t>
  </si>
  <si>
    <t>Center ( Max . 3)</t>
  </si>
  <si>
    <t>Total( Max . 33)</t>
  </si>
  <si>
    <t xml:space="preserve">    * Numbers in correct position (3)</t>
  </si>
  <si>
    <r>
      <t xml:space="preserve">   </t>
    </r>
    <r>
      <rPr>
        <b/>
        <sz val="12"/>
        <rFont val="Times New Roman"/>
        <family val="1"/>
      </rPr>
      <t xml:space="preserve"> * Minute target number indicated 11:10 (3)</t>
    </r>
  </si>
  <si>
    <r>
      <t xml:space="preserve">   </t>
    </r>
    <r>
      <rPr>
        <b/>
        <sz val="12"/>
        <rFont val="Times New Roman"/>
        <family val="1"/>
      </rPr>
      <t xml:space="preserve"> * Hands in correct proportion (1)</t>
    </r>
  </si>
  <si>
    <r>
      <t xml:space="preserve">   </t>
    </r>
    <r>
      <rPr>
        <b/>
        <sz val="12"/>
        <rFont val="Times New Roman"/>
        <family val="1"/>
      </rPr>
      <t xml:space="preserve"> * Hands indicate 6:45 (3)</t>
    </r>
  </si>
  <si>
    <t xml:space="preserve">Score  </t>
  </si>
  <si>
    <t>STROOP</t>
  </si>
  <si>
    <t>VERBAL FLUENCY</t>
  </si>
  <si>
    <t xml:space="preserve">       LF - CF</t>
  </si>
  <si>
    <t xml:space="preserve">       Set - Loss Errors</t>
  </si>
  <si>
    <t xml:space="preserve">       Repetition Errors</t>
  </si>
  <si>
    <t>Percent Set - Loss Errors</t>
  </si>
  <si>
    <t>Percent Repetition Errors</t>
  </si>
  <si>
    <t>EXECUTIVE</t>
  </si>
  <si>
    <t>Rule - Violations - Per - Item Ratio</t>
  </si>
  <si>
    <t>Total 1st - Move time</t>
  </si>
  <si>
    <t>Total # Moves</t>
  </si>
  <si>
    <t>Total Rule Violations</t>
  </si>
  <si>
    <t>Total Item Completion Times</t>
  </si>
  <si>
    <t>EXECUTIVE (ต่อ)</t>
  </si>
  <si>
    <t>TRAIL MAKING TEST</t>
  </si>
  <si>
    <t xml:space="preserve">      NS + LS</t>
  </si>
  <si>
    <t xml:space="preserve">      NLS - VS</t>
  </si>
  <si>
    <t xml:space="preserve">      NLS - NS</t>
  </si>
  <si>
    <t xml:space="preserve">      NLS - LS</t>
  </si>
  <si>
    <t xml:space="preserve">      NLS - MS</t>
  </si>
  <si>
    <t xml:space="preserve">      NLS - (NS + LS)</t>
  </si>
  <si>
    <t>Primary Measure : Completion Times</t>
  </si>
  <si>
    <t>Combined Measure : Completion Times</t>
  </si>
  <si>
    <t>Contrast Measures : Completion Times</t>
  </si>
  <si>
    <t>Optional Measure : Error Analysis</t>
  </si>
  <si>
    <t xml:space="preserve">            Commission Errors</t>
  </si>
  <si>
    <t xml:space="preserve">            Omission Errors</t>
  </si>
  <si>
    <r>
      <t xml:space="preserve">      </t>
    </r>
    <r>
      <rPr>
        <b/>
        <sz val="14"/>
        <rFont val="Angsana New"/>
        <family val="1"/>
      </rPr>
      <t>Condition 1 : Visual Scanning</t>
    </r>
  </si>
  <si>
    <r>
      <t xml:space="preserve">      </t>
    </r>
    <r>
      <rPr>
        <b/>
        <sz val="14"/>
        <rFont val="Angsana New"/>
        <family val="1"/>
      </rPr>
      <t>Condition 2 : Number Sequencing</t>
    </r>
  </si>
  <si>
    <t xml:space="preserve">            Sequencing Errors</t>
  </si>
  <si>
    <t xml:space="preserve">            Set - Loss Errors</t>
  </si>
  <si>
    <t xml:space="preserve">            Time - Discontinue Errors</t>
  </si>
  <si>
    <r>
      <t xml:space="preserve">      </t>
    </r>
    <r>
      <rPr>
        <b/>
        <sz val="14"/>
        <rFont val="Angsana New"/>
        <family val="1"/>
      </rPr>
      <t>Condition 3 : Letter Sequencing</t>
    </r>
  </si>
  <si>
    <r>
      <t xml:space="preserve">      </t>
    </r>
    <r>
      <rPr>
        <b/>
        <sz val="14"/>
        <rFont val="Angsana New"/>
        <family val="1"/>
      </rPr>
      <t>Condition 4 : Number - Letter Switching</t>
    </r>
  </si>
  <si>
    <r>
      <t xml:space="preserve">      </t>
    </r>
    <r>
      <rPr>
        <b/>
        <sz val="14"/>
        <rFont val="Angsana New"/>
        <family val="1"/>
      </rPr>
      <t>Condition 5 : Motor Speed</t>
    </r>
  </si>
  <si>
    <t xml:space="preserve">            All Errors Types</t>
  </si>
  <si>
    <t xml:space="preserve">     Digit-Symbol                                                        </t>
  </si>
  <si>
    <t xml:space="preserve">     Arithmetic</t>
  </si>
  <si>
    <t xml:space="preserve">     Block Design </t>
  </si>
  <si>
    <t>CLOCK  DRAWING  TEST</t>
  </si>
  <si>
    <t>MEMORY</t>
  </si>
  <si>
    <t>Primary Contrast Measures</t>
  </si>
  <si>
    <t>SS. Difference</t>
  </si>
  <si>
    <t>Total #  Items Administered</t>
  </si>
  <si>
    <t>Total # Rule Violations</t>
  </si>
  <si>
    <t>Sum of SS</t>
  </si>
  <si>
    <t>Composite SS</t>
  </si>
  <si>
    <t>Contrast SS</t>
  </si>
  <si>
    <t xml:space="preserve">   First Recall Total Score(G) (0-50)</t>
  </si>
  <si>
    <t xml:space="preserve">   Learning Slope(I) (-25 to +25)</t>
  </si>
  <si>
    <t xml:space="preserve">    Recall Total Score (A) (0-75)</t>
  </si>
  <si>
    <t xml:space="preserve">   First Recall Total Score(H) (0-8)</t>
  </si>
  <si>
    <t xml:space="preserve">   Recall Total Score (B) (0-32)</t>
  </si>
  <si>
    <t xml:space="preserve">   Recall Total Score (C)  (0-50)</t>
  </si>
  <si>
    <t xml:space="preserve">   Percent Retention (K) (0-100%)</t>
  </si>
  <si>
    <t xml:space="preserve">   Recall Total Score (D) (0-8)</t>
  </si>
  <si>
    <t xml:space="preserve">   Percent Retention (L)(0-100%)</t>
  </si>
  <si>
    <t xml:space="preserve">   Score 1             Score 2</t>
  </si>
  <si>
    <t>Aud   Imm               -  Vis  Imm</t>
  </si>
  <si>
    <t>Aud   Imm               -  Aud Del</t>
  </si>
  <si>
    <t>Vis     Imm               -  Vis Del</t>
  </si>
  <si>
    <t>Aud   Del                 -   Aud Rec Del</t>
  </si>
  <si>
    <t>Aud   Del                 -  Vis Del</t>
  </si>
  <si>
    <t>Imm  Mem              - Gen Mem</t>
  </si>
  <si>
    <t>Imm Mem               -  Wkg Mem</t>
  </si>
  <si>
    <t>Gen Mem               -  Wkg Mem</t>
  </si>
  <si>
    <r>
      <t xml:space="preserve"> Spatial Span</t>
    </r>
    <r>
      <rPr>
        <sz val="16"/>
        <rFont val="Angsana New"/>
        <family val="1"/>
      </rPr>
      <t xml:space="preserve">   Total Score (F)  (0-32)</t>
    </r>
  </si>
  <si>
    <t>Auditory Immediate              (A+B)</t>
  </si>
  <si>
    <t>Visual Immediate                 (M+N)</t>
  </si>
  <si>
    <t>Immediate Memory        (A+M+B+N)</t>
  </si>
  <si>
    <t xml:space="preserve"> Auditory Delayed                (C+D)         </t>
  </si>
  <si>
    <t>Visual Delayed                    (O+P)</t>
  </si>
  <si>
    <t xml:space="preserve">Auditory Recognition Delayed     (Q)                                                </t>
  </si>
  <si>
    <t>General Memory         (C+O+D+P+Q)</t>
  </si>
  <si>
    <t xml:space="preserve"> Working Memory                (E+F)                                         </t>
  </si>
  <si>
    <t xml:space="preserve">   Recognition Total  Score  (M)(0-48)</t>
  </si>
  <si>
    <t xml:space="preserve">Logical Memory I </t>
  </si>
  <si>
    <t>Verbal Paired Associates I</t>
  </si>
  <si>
    <t xml:space="preserve">Logical Memory II </t>
  </si>
  <si>
    <t xml:space="preserve">Verbal Paired Associates II </t>
  </si>
  <si>
    <t xml:space="preserve">   Recall Total   Score  (N) (0-64)</t>
  </si>
  <si>
    <t xml:space="preserve">   Recognition Total   Score (O)  (0-48)</t>
  </si>
  <si>
    <t xml:space="preserve">   Percent Retention (0-100%)</t>
  </si>
  <si>
    <t xml:space="preserve">   Recall Total   Score (P) (0-64)</t>
  </si>
  <si>
    <r>
      <t xml:space="preserve">Letter Number-Sequencing            </t>
    </r>
    <r>
      <rPr>
        <sz val="16"/>
        <rFont val="Angsana New"/>
        <family val="1"/>
      </rPr>
      <t>Total    Score (E)  (0-21)</t>
    </r>
  </si>
  <si>
    <t xml:space="preserve">      2. Number Sequencing (NS)</t>
  </si>
  <si>
    <t xml:space="preserve">      3. Letter Sequencing (LS)</t>
  </si>
  <si>
    <t xml:space="preserve">      4. Number - Letter Switching (NLS)</t>
  </si>
  <si>
    <t xml:space="preserve">      5. Motor Speed (MS)</t>
  </si>
  <si>
    <t xml:space="preserve">      1. Visual Scanning (VS)</t>
  </si>
  <si>
    <r>
      <t>Retrieval</t>
    </r>
    <r>
      <rPr>
        <i/>
        <sz val="16"/>
        <rFont val="Angsana New"/>
        <family val="1"/>
      </rPr>
      <t>{ARDSS-[(LM2RSS+VPA2RSS)/2]}</t>
    </r>
  </si>
  <si>
    <t xml:space="preserve">       First Interval (1" - 15") : Total Correct</t>
  </si>
  <si>
    <t xml:space="preserve">       Second Interval (16" - 30") : Total Correct</t>
  </si>
  <si>
    <t xml:space="preserve">       Third Interval (31" - 45") : Total Correct</t>
  </si>
  <si>
    <t xml:space="preserve">       Fourth Interval (46" - 60") : Total Correct</t>
  </si>
  <si>
    <t xml:space="preserve">       Total Responses (Correct + Incorrect)</t>
  </si>
  <si>
    <t>Optional Measures : Conditions 1 - 3 Combined</t>
  </si>
  <si>
    <t xml:space="preserve">      1. Letter Fluency  Total Correct  (LF)</t>
  </si>
  <si>
    <t xml:space="preserve">      3. Category Switching  Total Switching Accuracy</t>
  </si>
  <si>
    <t xml:space="preserve">      3. Category Switching  Total Correct Responses</t>
  </si>
  <si>
    <t xml:space="preserve">      2. Category Fluency  Total Correct  (CF)</t>
  </si>
  <si>
    <t>Primary Measures : Conditions 1 - 3</t>
  </si>
  <si>
    <t>Item response</t>
  </si>
  <si>
    <t xml:space="preserve">      Latency      Second </t>
  </si>
  <si>
    <t xml:space="preserve">   Multiple    Choice</t>
  </si>
  <si>
    <t>1.บ้าน</t>
  </si>
  <si>
    <t>3. แปรงสีฟัน</t>
  </si>
  <si>
    <t>4. ปลาหมึก</t>
  </si>
  <si>
    <t>6. ภูเขาไฟ</t>
  </si>
  <si>
    <t>5. ม้านั่ง</t>
  </si>
  <si>
    <t>7. เรือหางยาว</t>
  </si>
  <si>
    <t>8. กระรอก</t>
  </si>
  <si>
    <t>10. เปลญวณ</t>
  </si>
  <si>
    <t>11. ตาลปัตร</t>
  </si>
  <si>
    <t xml:space="preserve">12. พญานาค </t>
  </si>
  <si>
    <t xml:space="preserve">13. พวงมาลัย </t>
  </si>
  <si>
    <t>15. ระนาด</t>
  </si>
  <si>
    <t>Summary of Scores</t>
  </si>
  <si>
    <t xml:space="preserve">  Total Number Correct (1+3)  </t>
  </si>
  <si>
    <t xml:space="preserve">  Total Number Correct (1+3+5+7) </t>
  </si>
  <si>
    <t xml:space="preserve">  Stimulus    Cue</t>
  </si>
  <si>
    <t>Phonemic    Cue</t>
  </si>
  <si>
    <t xml:space="preserve">     Error Code(s)</t>
  </si>
  <si>
    <t xml:space="preserve">Short form( Boston Naming Test)    </t>
  </si>
  <si>
    <t>2. หวี</t>
  </si>
  <si>
    <t>14. เจดีย์</t>
  </si>
  <si>
    <t>9. ชฎา</t>
  </si>
  <si>
    <t>Constructional praxis (J5)(0-4) Cube</t>
  </si>
  <si>
    <t>Category Fluency  Total Correct  (CF)</t>
  </si>
  <si>
    <t>WAIS-III</t>
  </si>
  <si>
    <t xml:space="preserve">   Matrix Reasoning</t>
  </si>
  <si>
    <t xml:space="preserve">   Letter-Number Sequencing</t>
  </si>
  <si>
    <t xml:space="preserve">   Symbol Search</t>
  </si>
  <si>
    <t xml:space="preserve">      W.M.I</t>
  </si>
  <si>
    <t xml:space="preserve">      P.O.I</t>
  </si>
  <si>
    <t xml:space="preserve">      P.S.I</t>
  </si>
  <si>
    <t>WAIS -III (Subtest)</t>
  </si>
  <si>
    <t xml:space="preserve">       Pairing I   (18)</t>
  </si>
  <si>
    <t xml:space="preserve">       Pairing II   (18)</t>
  </si>
  <si>
    <t xml:space="preserve">       Free Recall   (9)</t>
  </si>
  <si>
    <t xml:space="preserve">       Copy   (133)</t>
  </si>
  <si>
    <t xml:space="preserve">   Digit Symbol - Coding</t>
  </si>
  <si>
    <r>
      <rPr>
        <b/>
        <sz val="16"/>
        <rFont val="Cordia New"/>
        <family val="2"/>
      </rPr>
      <t>Y(18)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</si>
  <si>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N(12)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</si>
  <si>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y</t>
    </r>
    <r>
      <rPr>
        <sz val="14"/>
        <rFont val="Cordia New"/>
        <family val="2"/>
      </rPr>
      <t>/N</t>
    </r>
  </si>
  <si>
    <r>
      <rPr>
        <b/>
        <sz val="14"/>
        <rFont val="Cordia New"/>
        <family val="2"/>
      </rPr>
      <t>n</t>
    </r>
    <r>
      <rPr>
        <sz val="14"/>
        <rFont val="Cordia New"/>
        <family val="2"/>
      </rPr>
      <t>/Y</t>
    </r>
  </si>
  <si>
    <r>
      <rPr>
        <b/>
        <sz val="16"/>
        <rFont val="Cordia New"/>
        <family val="2"/>
      </rPr>
      <t>Y(12)</t>
    </r>
    <r>
      <rPr>
        <sz val="14"/>
        <rFont val="Cordia New"/>
        <family val="2"/>
      </rPr>
      <t>/y</t>
    </r>
  </si>
  <si>
    <t>Response</t>
  </si>
  <si>
    <t>(Pr.value cut off ที่ &gt;0.5 ถึงจะ impairment)</t>
  </si>
  <si>
    <t>Comments</t>
  </si>
  <si>
    <t>Orientation for time (5)</t>
  </si>
  <si>
    <t>Registration (3)</t>
  </si>
  <si>
    <t>Naming (2)</t>
  </si>
  <si>
    <t>Written Command (1)</t>
  </si>
  <si>
    <t>MMSE (30)</t>
  </si>
  <si>
    <t>Place (5)</t>
  </si>
  <si>
    <t>Attention/Calculation (5)</t>
  </si>
  <si>
    <t>Repetition (1)</t>
  </si>
  <si>
    <t>Writing (1)</t>
  </si>
  <si>
    <t>Recall (3)</t>
  </si>
  <si>
    <t>Verbal Command (3)</t>
  </si>
  <si>
    <t>Visuoconstruction (1)</t>
  </si>
  <si>
    <t>Frontal Face</t>
  </si>
  <si>
    <t>3-dimension</t>
  </si>
  <si>
    <t>Internal lines</t>
  </si>
  <si>
    <t>Opposite side parallel</t>
  </si>
  <si>
    <t>Time (seconds)</t>
  </si>
  <si>
    <t xml:space="preserve">       Free Recall Error</t>
  </si>
  <si>
    <t xml:space="preserve">   Digit Span   F__ (16)    B__ (14)</t>
  </si>
  <si>
    <t xml:space="preserve"> (FW__ (9) / BW__ (8) / Diff = __)</t>
  </si>
  <si>
    <t xml:space="preserve">  Arithmetic (Bonus 0/2)</t>
  </si>
  <si>
    <t xml:space="preserve"> Block Design (Bonus  0/24)</t>
  </si>
  <si>
    <t>ชื่อ</t>
  </si>
  <si>
    <t>หมูเด้ง</t>
  </si>
  <si>
    <t>เพศ</t>
  </si>
  <si>
    <t>การศึกษา</t>
  </si>
  <si>
    <t>มือที่ถนัด</t>
  </si>
  <si>
    <t>ผู้ทำ</t>
  </si>
  <si>
    <t>แพทย์ผู้ส่ง</t>
  </si>
  <si>
    <t>นามสกุล</t>
  </si>
  <si>
    <t>ขาหมู</t>
  </si>
  <si>
    <t>M</t>
  </si>
  <si>
    <t>ไม่ได้เรียน</t>
  </si>
  <si>
    <t>RH</t>
  </si>
  <si>
    <t>HN</t>
  </si>
  <si>
    <t>F</t>
  </si>
  <si>
    <t>ประถม</t>
  </si>
  <si>
    <t>LH</t>
  </si>
  <si>
    <t>วันที่ทำ</t>
  </si>
  <si>
    <t>มัธยม</t>
  </si>
  <si>
    <t>UNKNOWN</t>
  </si>
  <si>
    <t>อายุ</t>
  </si>
  <si>
    <t>ปวช.</t>
  </si>
  <si>
    <t>ปวส.</t>
  </si>
  <si>
    <t>ป.โท</t>
  </si>
  <si>
    <t>ป.ตรี</t>
  </si>
  <si>
    <t>ป.เอก</t>
  </si>
  <si>
    <t>พญ.หมูเด้ง</t>
  </si>
  <si>
    <t>ครั้งก่อนทำวันที่</t>
  </si>
  <si>
    <t>Topic</t>
  </si>
  <si>
    <t>Subtopic</t>
  </si>
  <si>
    <t>Value</t>
  </si>
  <si>
    <t>Interpretation</t>
  </si>
  <si>
    <t>MMSE</t>
  </si>
  <si>
    <t>Total MMSE</t>
  </si>
  <si>
    <t>Orientation for Time</t>
  </si>
  <si>
    <t>Orientation for Place</t>
  </si>
  <si>
    <t>Registration</t>
  </si>
  <si>
    <t>Attention/Calculation</t>
  </si>
  <si>
    <t>Recall</t>
  </si>
  <si>
    <t>Naming</t>
  </si>
  <si>
    <t>Repetition</t>
  </si>
  <si>
    <t>Verbal Commands</t>
  </si>
  <si>
    <t>Written Commands</t>
  </si>
  <si>
    <t>Writing</t>
  </si>
  <si>
    <t>Visuoconstruction</t>
  </si>
  <si>
    <t>General Cognitive Ability</t>
  </si>
  <si>
    <t>Verbal Parts</t>
  </si>
  <si>
    <t>Full-Scale IQ</t>
  </si>
  <si>
    <t>Performance Parts</t>
  </si>
  <si>
    <t xml:space="preserve">Information </t>
  </si>
  <si>
    <t xml:space="preserve">Comprehension </t>
  </si>
  <si>
    <t>Similarities</t>
  </si>
  <si>
    <t>Letter-Number Sequencing</t>
  </si>
  <si>
    <t>Arithmetic</t>
  </si>
  <si>
    <t>Digit Span</t>
  </si>
  <si>
    <t xml:space="preserve">Picture Completion </t>
  </si>
  <si>
    <t xml:space="preserve">Picture Arrangement </t>
  </si>
  <si>
    <t>Matrix Reasoning</t>
  </si>
  <si>
    <t>Block Design</t>
  </si>
  <si>
    <t>Symbol Search</t>
  </si>
  <si>
    <t>Digit Symbol - Coding</t>
  </si>
  <si>
    <t>Attention</t>
  </si>
  <si>
    <t>Simple Attention</t>
  </si>
  <si>
    <t>Memory</t>
  </si>
  <si>
    <t>Executive Function</t>
  </si>
  <si>
    <t>Item</t>
  </si>
  <si>
    <t>Main</t>
  </si>
  <si>
    <t>Verbal</t>
  </si>
  <si>
    <t>Performance</t>
  </si>
  <si>
    <t>Complex Attention</t>
  </si>
  <si>
    <t>Digit Symbol</t>
  </si>
  <si>
    <t>Verbal Fluency</t>
  </si>
  <si>
    <t>Letter Fluency</t>
  </si>
  <si>
    <t>Category Fluency</t>
  </si>
  <si>
    <t>Tower Test</t>
  </si>
  <si>
    <t>Trail Making Test</t>
  </si>
  <si>
    <t>Motor Speed</t>
  </si>
  <si>
    <t>Number Letter Switching</t>
  </si>
  <si>
    <t>Stroop</t>
  </si>
  <si>
    <t>Clock Drawing</t>
  </si>
  <si>
    <t>z</t>
  </si>
  <si>
    <t>Language</t>
  </si>
  <si>
    <t>Boston Naming</t>
  </si>
  <si>
    <t>How</t>
  </si>
  <si>
    <t>Basic</t>
  </si>
  <si>
    <t>Basic visuoconstruction</t>
  </si>
  <si>
    <t>Complex visuoconstruction</t>
  </si>
  <si>
    <t>Immediate Memory</t>
  </si>
  <si>
    <t>Delayed Memory</t>
  </si>
  <si>
    <t>Auditory</t>
  </si>
  <si>
    <t>Visual</t>
  </si>
  <si>
    <t>General Memory</t>
  </si>
  <si>
    <t>Working Memory</t>
  </si>
  <si>
    <t>Learning Slope</t>
  </si>
  <si>
    <t>Retention</t>
  </si>
  <si>
    <t>Retrieval</t>
  </si>
  <si>
    <t>Delayed Auditory Recognition</t>
  </si>
  <si>
    <t>Faces I</t>
  </si>
  <si>
    <t>Family Pictures I</t>
  </si>
  <si>
    <t>Faces II</t>
  </si>
  <si>
    <t>Letter Number-Sequencing</t>
  </si>
  <si>
    <t>Spatial Span</t>
  </si>
  <si>
    <t>∃z</t>
  </si>
  <si>
    <t>OPTIONS</t>
  </si>
  <si>
    <t>PLEASE FILL HERE</t>
  </si>
  <si>
    <t>กด Ctrl พร้อม ; เพื่อใส่วันที่วันนี้</t>
  </si>
  <si>
    <t>FORMATTER</t>
  </si>
  <si>
    <t>NAME HEADER</t>
  </si>
  <si>
    <t>Line 1</t>
  </si>
  <si>
    <t>Line 2</t>
  </si>
  <si>
    <t>Line 3</t>
  </si>
  <si>
    <t>(13 + 14)</t>
  </si>
  <si>
    <t>(15 - 14)</t>
  </si>
  <si>
    <t>42</t>
  </si>
  <si>
    <t>2</t>
  </si>
  <si>
    <r>
      <t xml:space="preserve">   Learning Slope(J) (-8 to +8)</t>
    </r>
    <r>
      <rPr>
        <b/>
        <sz val="16"/>
        <rFont val="Angsana New"/>
        <family val="1"/>
      </rPr>
      <t>(2+3+4+5)</t>
    </r>
  </si>
  <si>
    <t>(5 - 2)</t>
  </si>
  <si>
    <t>14</t>
  </si>
  <si>
    <t>27</t>
  </si>
  <si>
    <t>(27 / 28) 96</t>
  </si>
  <si>
    <t>6</t>
  </si>
  <si>
    <t>24</t>
  </si>
  <si>
    <t>(6 / 5) 120</t>
  </si>
  <si>
    <t>35</t>
  </si>
  <si>
    <t>40</t>
  </si>
  <si>
    <t>36</t>
  </si>
  <si>
    <t>(36 / 35) 103</t>
  </si>
  <si>
    <t>41</t>
  </si>
  <si>
    <t>(41 / 40) 103</t>
  </si>
  <si>
    <t>12</t>
  </si>
  <si>
    <t>(68 - 0) 68</t>
  </si>
  <si>
    <t>(121 / 85) 1.4</t>
  </si>
  <si>
    <t>1.Number of spontaneously given correct responses         _____15___(100%ile)___</t>
  </si>
  <si>
    <t>5.Number of correct responses following the phonemic cue __0___</t>
  </si>
  <si>
    <t>2.Number of stimulus cues given                                       _________0_______</t>
  </si>
  <si>
    <t>6.Number of multiple choices given            __________0_____</t>
  </si>
  <si>
    <t>3.Number correct responses following a stimulus cue      ________0______</t>
  </si>
  <si>
    <t>7.Number of correct choices                       _________0______</t>
  </si>
  <si>
    <t>4.Number of phonemic cues                                               ________0______</t>
  </si>
  <si>
    <r>
      <t xml:space="preserve">         </t>
    </r>
    <r>
      <rPr>
        <b/>
        <sz val="14"/>
        <rFont val="Angsana New"/>
        <family val="1"/>
      </rPr>
      <t xml:space="preserve">Total  Score:   </t>
    </r>
    <r>
      <rPr>
        <sz val="14"/>
        <rFont val="Angsana New"/>
        <family val="1"/>
      </rPr>
      <t xml:space="preserve">                     ______15_____</t>
    </r>
  </si>
  <si>
    <t>1</t>
  </si>
  <si>
    <t>Psychologist A</t>
  </si>
  <si>
    <t>Psychologist B</t>
  </si>
  <si>
    <t>Psychologist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</si>
</sst>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4"/>
      <name val="Cordia New"/>
      <charset val="222"/>
    </font>
    <font>
      <sz val="14"/>
      <name val="Cordia New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sz val="18"/>
      <name val="Angsana New"/>
      <family val="1"/>
    </font>
    <font>
      <sz val="12"/>
      <name val="Angsana New"/>
      <family val="1"/>
    </font>
    <font>
      <sz val="14"/>
      <name val="Angsana New"/>
      <family val="1"/>
    </font>
    <font>
      <b/>
      <sz val="20"/>
      <name val="Angsana New"/>
      <family val="1"/>
    </font>
    <font>
      <sz val="14"/>
      <name val="AngsanaUPC"/>
      <family val="1"/>
      <charset val="222"/>
    </font>
    <font>
      <b/>
      <sz val="14"/>
      <name val="AngsanaUPC"/>
      <family val="1"/>
      <charset val="222"/>
    </font>
    <font>
      <b/>
      <sz val="14"/>
      <name val="Angsana New"/>
      <family val="1"/>
    </font>
    <font>
      <sz val="12"/>
      <name val="AngsanaUPC"/>
      <family val="1"/>
      <charset val="222"/>
    </font>
    <font>
      <b/>
      <sz val="11"/>
      <name val="Times New Roman"/>
      <family val="1"/>
    </font>
    <font>
      <sz val="18"/>
      <name val="Cordia New"/>
      <family val="2"/>
    </font>
    <font>
      <b/>
      <i/>
      <sz val="16"/>
      <name val="Angsana New"/>
      <family val="1"/>
    </font>
    <font>
      <sz val="18"/>
      <name val="Angsana New"/>
      <family val="1"/>
    </font>
    <font>
      <i/>
      <sz val="16"/>
      <name val="Angsana New"/>
      <family val="1"/>
    </font>
    <font>
      <b/>
      <sz val="15"/>
      <name val="Angsana New"/>
      <family val="1"/>
    </font>
    <font>
      <sz val="14"/>
      <name val="Cordia New"/>
      <family val="2"/>
    </font>
    <font>
      <b/>
      <sz val="14"/>
      <name val="Cordia New"/>
      <family val="2"/>
    </font>
    <font>
      <sz val="15"/>
      <name val="Angsana New"/>
      <family val="1"/>
    </font>
    <font>
      <b/>
      <sz val="16"/>
      <name val="Cordia New"/>
      <family val="2"/>
    </font>
    <font>
      <sz val="14"/>
      <color rgb="FFFF0000"/>
      <name val="Angsana New"/>
      <family val="1"/>
    </font>
    <font>
      <sz val="14"/>
      <color rgb="FFFF0000"/>
      <name val="Cordia New"/>
      <family val="2"/>
    </font>
    <font>
      <sz val="14"/>
      <color theme="0" tint="-0.14999847407452621"/>
      <name val="Cordia New"/>
      <family val="2"/>
    </font>
    <font>
      <sz val="8"/>
      <name val="Cordia New"/>
      <family val="2"/>
    </font>
    <font>
      <sz val="14"/>
      <color theme="0" tint="-4.9989318521683403E-2"/>
      <name val="Cordia New"/>
      <family val="2"/>
    </font>
    <font>
      <sz val="14"/>
      <color theme="1"/>
      <name val="Cordia New"/>
      <family val="2"/>
    </font>
    <font>
      <u/>
      <sz val="14"/>
      <name val="Cordia New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justify" vertical="top" wrapText="1"/>
    </xf>
    <xf numFmtId="0" fontId="8" fillId="0" borderId="1" xfId="0" applyFont="1" applyBorder="1"/>
    <xf numFmtId="0" fontId="4" fillId="0" borderId="2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8" fillId="0" borderId="3" xfId="0" applyFont="1" applyBorder="1"/>
    <xf numFmtId="0" fontId="8" fillId="0" borderId="4" xfId="0" applyFont="1" applyBorder="1"/>
    <xf numFmtId="0" fontId="0" fillId="0" borderId="1" xfId="0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/>
    <xf numFmtId="0" fontId="5" fillId="0" borderId="5" xfId="0" applyFont="1" applyBorder="1"/>
    <xf numFmtId="0" fontId="4" fillId="0" borderId="3" xfId="0" applyFont="1" applyBorder="1" applyAlignment="1">
      <alignment horizontal="justify" vertical="top" wrapText="1"/>
    </xf>
    <xf numFmtId="0" fontId="0" fillId="0" borderId="3" xfId="0" applyBorder="1"/>
    <xf numFmtId="0" fontId="0" fillId="0" borderId="4" xfId="0" applyBorder="1"/>
    <xf numFmtId="0" fontId="8" fillId="0" borderId="0" xfId="0" applyFont="1" applyAlignment="1">
      <alignment horizontal="center"/>
    </xf>
    <xf numFmtId="0" fontId="0" fillId="0" borderId="0" xfId="0" applyProtection="1">
      <protection locked="0"/>
    </xf>
    <xf numFmtId="0" fontId="4" fillId="0" borderId="0" xfId="0" applyFont="1" applyAlignment="1">
      <alignment horizontal="center"/>
    </xf>
    <xf numFmtId="0" fontId="10" fillId="0" borderId="2" xfId="0" applyFont="1" applyBorder="1"/>
    <xf numFmtId="0" fontId="11" fillId="0" borderId="2" xfId="0" applyFont="1" applyBorder="1"/>
    <xf numFmtId="0" fontId="10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justify" vertical="top" wrapText="1"/>
    </xf>
    <xf numFmtId="0" fontId="8" fillId="0" borderId="2" xfId="0" applyFont="1" applyBorder="1" applyAlignment="1">
      <alignment horizontal="justify" vertical="top"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8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justify" vertical="top" wrapText="1"/>
    </xf>
    <xf numFmtId="0" fontId="8" fillId="0" borderId="1" xfId="0" applyFont="1" applyBorder="1" applyAlignment="1">
      <alignment horizontal="center"/>
    </xf>
    <xf numFmtId="0" fontId="5" fillId="0" borderId="3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3" fillId="0" borderId="4" xfId="0" applyFont="1" applyBorder="1"/>
    <xf numFmtId="0" fontId="6" fillId="0" borderId="2" xfId="0" applyFont="1" applyBorder="1" applyAlignment="1">
      <alignment horizontal="justify" vertical="top" wrapText="1"/>
    </xf>
    <xf numFmtId="0" fontId="6" fillId="0" borderId="2" xfId="0" applyFont="1" applyBorder="1"/>
    <xf numFmtId="0" fontId="8" fillId="0" borderId="2" xfId="0" applyFont="1" applyBorder="1"/>
    <xf numFmtId="0" fontId="12" fillId="0" borderId="2" xfId="0" applyFont="1" applyBorder="1"/>
    <xf numFmtId="0" fontId="4" fillId="0" borderId="2" xfId="0" applyFont="1" applyBorder="1"/>
    <xf numFmtId="0" fontId="13" fillId="0" borderId="5" xfId="0" applyFont="1" applyBorder="1"/>
    <xf numFmtId="0" fontId="13" fillId="0" borderId="3" xfId="0" applyFont="1" applyBorder="1"/>
    <xf numFmtId="0" fontId="6" fillId="0" borderId="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0" fillId="0" borderId="5" xfId="0" applyFont="1" applyBorder="1"/>
    <xf numFmtId="0" fontId="8" fillId="0" borderId="8" xfId="0" applyFont="1" applyBorder="1"/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vertical="top" wrapText="1"/>
    </xf>
    <xf numFmtId="0" fontId="1" fillId="0" borderId="0" xfId="0" applyFont="1"/>
    <xf numFmtId="0" fontId="4" fillId="0" borderId="5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0" fillId="0" borderId="2" xfId="0" applyBorder="1"/>
    <xf numFmtId="0" fontId="16" fillId="0" borderId="2" xfId="0" applyFont="1" applyBorder="1" applyAlignment="1">
      <alignment horizontal="justify" vertical="top" wrapText="1"/>
    </xf>
    <xf numFmtId="0" fontId="16" fillId="0" borderId="2" xfId="0" applyFont="1" applyBorder="1" applyAlignment="1">
      <alignment vertical="top" wrapText="1"/>
    </xf>
    <xf numFmtId="49" fontId="0" fillId="0" borderId="3" xfId="0" applyNumberFormat="1" applyBorder="1" applyAlignment="1">
      <alignment horizontal="center"/>
    </xf>
    <xf numFmtId="0" fontId="4" fillId="0" borderId="8" xfId="0" applyFont="1" applyBorder="1"/>
    <xf numFmtId="0" fontId="12" fillId="0" borderId="9" xfId="0" applyFont="1" applyBorder="1"/>
    <xf numFmtId="0" fontId="6" fillId="0" borderId="2" xfId="0" applyFont="1" applyBorder="1" applyAlignment="1">
      <alignment horizontal="left"/>
    </xf>
    <xf numFmtId="0" fontId="12" fillId="0" borderId="10" xfId="0" applyFont="1" applyBorder="1"/>
    <xf numFmtId="0" fontId="12" fillId="0" borderId="10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17" fillId="0" borderId="11" xfId="0" applyFont="1" applyBorder="1"/>
    <xf numFmtId="0" fontId="6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4" fillId="0" borderId="2" xfId="0" applyFont="1" applyBorder="1" applyAlignment="1">
      <alignment horizontal="right" vertical="top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16" fillId="0" borderId="5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8" fillId="0" borderId="5" xfId="0" applyFont="1" applyBorder="1"/>
    <xf numFmtId="0" fontId="8" fillId="0" borderId="9" xfId="0" applyFont="1" applyBorder="1" applyAlignment="1">
      <alignment horizontal="left"/>
    </xf>
    <xf numFmtId="0" fontId="8" fillId="0" borderId="1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4" fillId="0" borderId="8" xfId="0" applyFont="1" applyBorder="1" applyAlignment="1">
      <alignment horizontal="right" vertical="top" wrapText="1"/>
    </xf>
    <xf numFmtId="0" fontId="19" fillId="0" borderId="2" xfId="0" applyFont="1" applyBorder="1" applyAlignment="1">
      <alignment horizontal="justify" vertical="top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2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5" xfId="0" applyFont="1" applyBorder="1"/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49" fontId="25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/>
    </xf>
    <xf numFmtId="0" fontId="8" fillId="0" borderId="15" xfId="0" applyFont="1" applyBorder="1"/>
    <xf numFmtId="0" fontId="8" fillId="0" borderId="15" xfId="0" applyFont="1" applyBorder="1" applyAlignment="1">
      <alignment horizontal="center"/>
    </xf>
    <xf numFmtId="0" fontId="8" fillId="0" borderId="16" xfId="0" applyFont="1" applyBorder="1"/>
    <xf numFmtId="0" fontId="5" fillId="2" borderId="2" xfId="0" applyFont="1" applyFill="1" applyBorder="1" applyAlignment="1">
      <alignment horizontal="justify" vertical="top" wrapText="1"/>
    </xf>
    <xf numFmtId="0" fontId="8" fillId="2" borderId="0" xfId="0" applyFont="1" applyFill="1" applyAlignment="1">
      <alignment horizontal="center"/>
    </xf>
    <xf numFmtId="0" fontId="5" fillId="2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3" borderId="0" xfId="0" applyFont="1" applyFill="1" applyAlignment="1">
      <alignment horizontal="center"/>
    </xf>
    <xf numFmtId="0" fontId="5" fillId="3" borderId="2" xfId="0" applyFont="1" applyFill="1" applyBorder="1" applyAlignment="1">
      <alignment horizontal="justify" vertical="top" wrapText="1"/>
    </xf>
    <xf numFmtId="0" fontId="5" fillId="4" borderId="2" xfId="0" applyFont="1" applyFill="1" applyBorder="1" applyAlignment="1">
      <alignment horizontal="justify" vertical="top" wrapText="1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20" fillId="0" borderId="0" xfId="0" applyFont="1"/>
    <xf numFmtId="0" fontId="21" fillId="0" borderId="3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4" fillId="0" borderId="18" xfId="0" applyFont="1" applyBorder="1"/>
    <xf numFmtId="0" fontId="20" fillId="0" borderId="17" xfId="0" applyFont="1" applyBorder="1"/>
    <xf numFmtId="0" fontId="8" fillId="4" borderId="0" xfId="0" applyFont="1" applyFill="1" applyAlignment="1">
      <alignment horizontal="center"/>
    </xf>
    <xf numFmtId="0" fontId="21" fillId="7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" fillId="5" borderId="20" xfId="1" applyFill="1" applyBorder="1"/>
    <xf numFmtId="0" fontId="1" fillId="0" borderId="0" xfId="1"/>
    <xf numFmtId="0" fontId="1" fillId="5" borderId="21" xfId="1" applyFill="1" applyBorder="1"/>
    <xf numFmtId="14" fontId="1" fillId="5" borderId="21" xfId="1" applyNumberFormat="1" applyFill="1" applyBorder="1"/>
    <xf numFmtId="14" fontId="1" fillId="0" borderId="0" xfId="1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22" xfId="0" applyFont="1" applyBorder="1"/>
    <xf numFmtId="0" fontId="26" fillId="0" borderId="22" xfId="0" applyFont="1" applyBorder="1"/>
    <xf numFmtId="0" fontId="26" fillId="0" borderId="0" xfId="0" applyFont="1"/>
    <xf numFmtId="0" fontId="1" fillId="5" borderId="0" xfId="1" applyFill="1"/>
    <xf numFmtId="0" fontId="1" fillId="0" borderId="22" xfId="1" applyBorder="1"/>
    <xf numFmtId="0" fontId="1" fillId="5" borderId="22" xfId="1" applyFill="1" applyBorder="1"/>
    <xf numFmtId="0" fontId="1" fillId="0" borderId="20" xfId="1" applyBorder="1"/>
    <xf numFmtId="0" fontId="1" fillId="0" borderId="21" xfId="1" applyBorder="1"/>
    <xf numFmtId="0" fontId="28" fillId="0" borderId="0" xfId="1" applyFont="1"/>
    <xf numFmtId="0" fontId="29" fillId="0" borderId="0" xfId="1" applyFont="1"/>
    <xf numFmtId="0" fontId="30" fillId="0" borderId="0" xfId="1" applyFont="1"/>
    <xf numFmtId="0" fontId="0" fillId="4" borderId="0" xfId="0" applyFill="1"/>
    <xf numFmtId="0" fontId="1" fillId="0" borderId="0" xfId="0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1" fontId="8" fillId="0" borderId="3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vertical="top"/>
    </xf>
    <xf numFmtId="0" fontId="6" fillId="0" borderId="12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/>
    <xf numFmtId="0" fontId="8" fillId="0" borderId="0" xfId="0" applyFont="1"/>
    <xf numFmtId="0" fontId="8" fillId="0" borderId="1" xfId="0" applyFont="1" applyBorder="1"/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4" fillId="0" borderId="2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5BF4E2F3-6D12-5742-8D47-4E4549676A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rut/Documents/superAI2024/Level3/data/sample_v2/Normal_002.xls" TargetMode="External"/><Relationship Id="rId1" Type="http://schemas.openxmlformats.org/officeDocument/2006/relationships/externalLinkPath" Target="/Users/prut/Documents/superAI2024/Level3/data/sample_v2/Normal_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eptual"/>
      <sheetName val="memory"/>
      <sheetName val="executive"/>
      <sheetName val="concent, construct, language"/>
      <sheetName val="Clock drawing"/>
    </sheetNames>
    <sheetDataSet>
      <sheetData sheetId="0">
        <row r="10">
          <cell r="E10">
            <v>9</v>
          </cell>
          <cell r="F10">
            <v>11</v>
          </cell>
        </row>
      </sheetData>
      <sheetData sheetId="1"/>
      <sheetData sheetId="2">
        <row r="16">
          <cell r="C16" t="str">
            <v xml:space="preserve">      3. Category Switching  Total Correct Responses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D449-2576-8747-9D2F-79F43D20BDE6}">
  <dimension ref="B1:O30"/>
  <sheetViews>
    <sheetView topLeftCell="B1" workbookViewId="0">
      <selection activeCell="D16" sqref="D16"/>
    </sheetView>
  </sheetViews>
  <sheetFormatPr baseColWidth="10" defaultRowHeight="19" x14ac:dyDescent="0.25"/>
  <cols>
    <col min="1" max="1" width="11" style="151"/>
    <col min="2" max="2" width="14.3984375" style="151" customWidth="1"/>
    <col min="3" max="3" width="17.59765625" style="151" customWidth="1"/>
    <col min="4" max="4" width="10.796875" style="151" customWidth="1"/>
    <col min="5" max="5" width="16" style="151" customWidth="1"/>
    <col min="6" max="6" width="14.19921875" style="151" customWidth="1"/>
    <col min="7" max="7" width="12.796875" style="151" customWidth="1"/>
    <col min="8" max="8" width="11" style="151"/>
    <col min="9" max="9" width="12.3984375" style="151" customWidth="1"/>
    <col min="10" max="16384" width="11" style="151"/>
  </cols>
  <sheetData>
    <row r="1" spans="2:15" x14ac:dyDescent="0.25">
      <c r="C1" s="161" t="s">
        <v>337</v>
      </c>
      <c r="K1" s="151" t="s">
        <v>336</v>
      </c>
    </row>
    <row r="2" spans="2:15" x14ac:dyDescent="0.25">
      <c r="B2" s="164" t="s">
        <v>234</v>
      </c>
      <c r="C2" s="150" t="s">
        <v>235</v>
      </c>
      <c r="L2" s="162" t="s">
        <v>236</v>
      </c>
      <c r="M2" s="162" t="s">
        <v>237</v>
      </c>
      <c r="N2" s="162" t="s">
        <v>238</v>
      </c>
      <c r="O2" s="163" t="s">
        <v>239</v>
      </c>
    </row>
    <row r="3" spans="2:15" x14ac:dyDescent="0.25">
      <c r="B3" s="165" t="s">
        <v>241</v>
      </c>
      <c r="C3" s="152" t="s">
        <v>242</v>
      </c>
      <c r="L3" s="151" t="s">
        <v>243</v>
      </c>
      <c r="M3" s="151" t="s">
        <v>244</v>
      </c>
      <c r="N3" s="151" t="s">
        <v>245</v>
      </c>
      <c r="O3" s="161" t="s">
        <v>374</v>
      </c>
    </row>
    <row r="4" spans="2:15" x14ac:dyDescent="0.25">
      <c r="B4" s="165" t="s">
        <v>246</v>
      </c>
      <c r="C4" s="152">
        <v>1234567</v>
      </c>
      <c r="L4" s="151" t="s">
        <v>247</v>
      </c>
      <c r="M4" s="151" t="s">
        <v>248</v>
      </c>
      <c r="N4" s="151" t="s">
        <v>249</v>
      </c>
      <c r="O4" s="161" t="s">
        <v>375</v>
      </c>
    </row>
    <row r="5" spans="2:15" x14ac:dyDescent="0.25">
      <c r="B5" s="165" t="s">
        <v>250</v>
      </c>
      <c r="C5" s="153">
        <v>45562</v>
      </c>
      <c r="D5" s="166" t="str">
        <f>TEXT(C5, "dd/mm/yyyy")</f>
        <v>27/09/2024</v>
      </c>
      <c r="E5" s="151" t="s">
        <v>338</v>
      </c>
      <c r="M5" s="151" t="s">
        <v>251</v>
      </c>
      <c r="N5" s="151" t="s">
        <v>252</v>
      </c>
      <c r="O5" s="161" t="s">
        <v>376</v>
      </c>
    </row>
    <row r="6" spans="2:15" x14ac:dyDescent="0.25">
      <c r="B6" s="165" t="s">
        <v>253</v>
      </c>
      <c r="C6" s="152">
        <v>55</v>
      </c>
      <c r="M6" s="151" t="s">
        <v>254</v>
      </c>
      <c r="O6" s="161"/>
    </row>
    <row r="7" spans="2:15" x14ac:dyDescent="0.25">
      <c r="B7" s="165" t="s">
        <v>236</v>
      </c>
      <c r="C7" s="152" t="s">
        <v>247</v>
      </c>
      <c r="M7" s="151" t="s">
        <v>255</v>
      </c>
      <c r="O7" s="161"/>
    </row>
    <row r="8" spans="2:15" x14ac:dyDescent="0.25">
      <c r="B8" s="165" t="s">
        <v>237</v>
      </c>
      <c r="C8" s="152" t="s">
        <v>256</v>
      </c>
      <c r="M8" s="151" t="s">
        <v>257</v>
      </c>
      <c r="O8" s="161"/>
    </row>
    <row r="9" spans="2:15" x14ac:dyDescent="0.25">
      <c r="B9" s="165" t="s">
        <v>238</v>
      </c>
      <c r="C9" s="152" t="s">
        <v>245</v>
      </c>
      <c r="M9" s="151" t="s">
        <v>256</v>
      </c>
      <c r="O9" s="161"/>
    </row>
    <row r="10" spans="2:15" x14ac:dyDescent="0.25">
      <c r="B10" s="165" t="s">
        <v>239</v>
      </c>
      <c r="C10" s="152" t="s">
        <v>374</v>
      </c>
      <c r="M10" s="151" t="s">
        <v>258</v>
      </c>
    </row>
    <row r="11" spans="2:15" x14ac:dyDescent="0.25">
      <c r="B11" s="165" t="s">
        <v>240</v>
      </c>
      <c r="C11" s="152" t="s">
        <v>259</v>
      </c>
    </row>
    <row r="12" spans="2:15" x14ac:dyDescent="0.25">
      <c r="B12" s="165" t="s">
        <v>260</v>
      </c>
      <c r="C12" s="153">
        <v>45560</v>
      </c>
      <c r="D12" s="166" t="str">
        <f>TEXT(C12, "dd/mm/yyyy")</f>
        <v>25/09/2024</v>
      </c>
    </row>
    <row r="19" spans="2:13" x14ac:dyDescent="0.25">
      <c r="B19" s="151" t="s">
        <v>340</v>
      </c>
      <c r="I19" s="154"/>
      <c r="K19" s="151" t="s">
        <v>339</v>
      </c>
      <c r="L19" s="168"/>
    </row>
    <row r="20" spans="2:13" x14ac:dyDescent="0.25">
      <c r="B20" s="151" t="s">
        <v>341</v>
      </c>
      <c r="C20" s="151" t="str">
        <f>L21&amp;L22&amp;L24&amp;L25</f>
        <v xml:space="preserve">ชื่อ-นามสกุล  หมูเด้ง ขาหมู          HN  1234567          อายุ  55          เพศ  F          </v>
      </c>
      <c r="M20" s="167"/>
    </row>
    <row r="21" spans="2:13" x14ac:dyDescent="0.25">
      <c r="B21" s="151" t="s">
        <v>342</v>
      </c>
      <c r="C21" s="151" t="str">
        <f>L26&amp;L27&amp;L23</f>
        <v xml:space="preserve">การศึกษา  ป.โท          มือที่ถนัด  RH          วันที่ทำ  27/09/2024          </v>
      </c>
      <c r="G21" s="154"/>
      <c r="L21" s="151" t="str">
        <f>_xlfn.CONCAT(B2,"-",B3, "  ", C2, " ", C3, "          ")</f>
        <v xml:space="preserve">ชื่อ-นามสกุล  หมูเด้ง ขาหมู          </v>
      </c>
    </row>
    <row r="22" spans="2:13" x14ac:dyDescent="0.25">
      <c r="B22" s="151" t="s">
        <v>343</v>
      </c>
      <c r="C22" s="151" t="str">
        <f>L28&amp;L29&amp;L30</f>
        <v xml:space="preserve">ผู้ทำ  Psychologist A          แพทย์ผู้ส่ง  พญ.หมูเด้ง          ครั้งก่อนทำวันที่  25/09/2024          </v>
      </c>
      <c r="L22" s="151" t="str">
        <f>_xlfn.CONCAT(B4, "  ", C4, "          ")</f>
        <v xml:space="preserve">HN  1234567          </v>
      </c>
    </row>
    <row r="23" spans="2:13" x14ac:dyDescent="0.25">
      <c r="L23" s="151" t="str">
        <f>_xlfn.CONCAT(B5, "  ", D5, "          ")</f>
        <v xml:space="preserve">วันที่ทำ  27/09/2024          </v>
      </c>
    </row>
    <row r="24" spans="2:13" x14ac:dyDescent="0.25">
      <c r="L24" s="151" t="str">
        <f>_xlfn.CONCAT(B6, "  ", C6, "          ")</f>
        <v xml:space="preserve">อายุ  55          </v>
      </c>
    </row>
    <row r="25" spans="2:13" x14ac:dyDescent="0.25">
      <c r="L25" s="151" t="str">
        <f t="shared" ref="L25:L29" si="0">_xlfn.CONCAT(B7, "  ", C7, "          ")</f>
        <v xml:space="preserve">เพศ  F          </v>
      </c>
    </row>
    <row r="26" spans="2:13" x14ac:dyDescent="0.25">
      <c r="L26" s="151" t="str">
        <f t="shared" si="0"/>
        <v xml:space="preserve">การศึกษา  ป.โท          </v>
      </c>
    </row>
    <row r="27" spans="2:13" x14ac:dyDescent="0.25">
      <c r="L27" s="151" t="str">
        <f t="shared" si="0"/>
        <v xml:space="preserve">มือที่ถนัด  RH          </v>
      </c>
    </row>
    <row r="28" spans="2:13" x14ac:dyDescent="0.25">
      <c r="B28" s="155"/>
      <c r="C28" s="155"/>
      <c r="D28" s="155"/>
      <c r="E28" s="155"/>
      <c r="F28" s="156"/>
      <c r="G28" s="156"/>
      <c r="H28" s="157"/>
      <c r="I28" s="157"/>
      <c r="L28" s="151" t="str">
        <f t="shared" si="0"/>
        <v xml:space="preserve">ผู้ทำ  Psychologist A          </v>
      </c>
    </row>
    <row r="29" spans="2:13" x14ac:dyDescent="0.25">
      <c r="B29" s="156"/>
      <c r="C29" s="156"/>
      <c r="D29" s="155"/>
      <c r="E29" s="155"/>
      <c r="F29" s="156"/>
      <c r="G29" s="156"/>
      <c r="H29" s="156"/>
      <c r="I29" s="156"/>
      <c r="L29" s="151" t="str">
        <f t="shared" si="0"/>
        <v xml:space="preserve">แพทย์ผู้ส่ง  พญ.หมูเด้ง          </v>
      </c>
    </row>
    <row r="30" spans="2:13" x14ac:dyDescent="0.25">
      <c r="B30" s="156"/>
      <c r="C30" s="156"/>
      <c r="D30" s="156"/>
      <c r="E30" s="156"/>
      <c r="F30" s="157"/>
      <c r="G30" s="157"/>
      <c r="H30" s="156"/>
      <c r="I30" s="156"/>
      <c r="L30" s="151" t="str">
        <f>_xlfn.CONCAT(B12, "  ", D12, "          ")</f>
        <v xml:space="preserve">ครั้งก่อนทำวันที่  25/09/2024          </v>
      </c>
    </row>
  </sheetData>
  <dataConsolidate/>
  <dataValidations count="7">
    <dataValidation type="date" operator="greaterThan" allowBlank="1" showInputMessage="1" showErrorMessage="1" sqref="G21 I19 C5 C12" xr:uid="{22150E87-F60B-9D42-9397-82A2639A667F}">
      <formula1>2000</formula1>
    </dataValidation>
    <dataValidation type="whole" allowBlank="1" showInputMessage="1" showErrorMessage="1" sqref="G19 C4" xr:uid="{A0F60242-0972-084F-9998-9D013B6E149A}">
      <formula1>0</formula1>
      <formula2>9999999</formula2>
    </dataValidation>
    <dataValidation type="whole" allowBlank="1" showInputMessage="1" showErrorMessage="1" sqref="C6" xr:uid="{FF2094F4-B0FD-F843-BE61-F3F22EC25687}">
      <formula1>0</formula1>
      <formula2>150</formula2>
    </dataValidation>
    <dataValidation type="list" allowBlank="1" showInputMessage="1" showErrorMessage="1" promptTitle="SELECT BELOW" sqref="C7" xr:uid="{134ECE2C-4195-104F-8BDD-54F338ED9B19}">
      <formula1>$L$3:$L$4</formula1>
    </dataValidation>
    <dataValidation type="list" allowBlank="1" showInputMessage="1" showErrorMessage="1" promptTitle="SELECT BELOW" prompt="RH - RIGHT HAND_x000a_LH - LEFT HAND" sqref="I20 C9" xr:uid="{558F845B-B60B-EB45-B072-B77ECEB16D50}">
      <formula1>$N$3:$N$5</formula1>
    </dataValidation>
    <dataValidation type="list" allowBlank="1" showInputMessage="1" showErrorMessage="1" promptTitle="SELECT BELOW" prompt="หากไม่อยู่ในตัวเลือก กรุณาเติมข้างๆ" sqref="G20 C8" xr:uid="{3CB291EE-D347-9041-B97B-5C633CC906AD}">
      <formula1>$M$3:$M$17</formula1>
    </dataValidation>
    <dataValidation type="list" allowBlank="1" showInputMessage="1" showErrorMessage="1" prompt="หากไม่อยู่ในตัวเลือก กรุณาเติมข้างๆ" sqref="C10" xr:uid="{CC7A2DE0-1E5F-7847-8254-08ABA81EF619}">
      <formula1>$O$3:$O$21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1F63-8348-024E-870F-07C208CF0997}">
  <dimension ref="B2:I42"/>
  <sheetViews>
    <sheetView topLeftCell="A2" zoomScale="136" zoomScaleNormal="175" zoomScaleSheetLayoutView="75" workbookViewId="0">
      <selection activeCell="C28" sqref="C28"/>
    </sheetView>
  </sheetViews>
  <sheetFormatPr baseColWidth="10" defaultColWidth="9.19921875" defaultRowHeight="21" x14ac:dyDescent="0.35"/>
  <cols>
    <col min="1" max="1" width="6" style="2" customWidth="1"/>
    <col min="2" max="2" width="32.3984375" style="2" customWidth="1"/>
    <col min="3" max="3" width="15.796875" style="2" bestFit="1" customWidth="1"/>
    <col min="4" max="4" width="23.796875" style="2" customWidth="1"/>
    <col min="5" max="5" width="12.19921875" style="2" customWidth="1"/>
    <col min="6" max="6" width="22.19921875" style="2" customWidth="1"/>
    <col min="7" max="7" width="24.19921875" style="2" customWidth="1"/>
    <col min="8" max="8" width="9.19921875" style="2" customWidth="1"/>
    <col min="9" max="9" width="10.59765625" style="2" bestFit="1" customWidth="1"/>
    <col min="10" max="16384" width="9.19921875" style="2"/>
  </cols>
  <sheetData>
    <row r="2" spans="2:9" ht="23.25" customHeight="1" x14ac:dyDescent="0.3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3.25" customHeight="1" x14ac:dyDescent="0.3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ht="23.25" customHeight="1" x14ac:dyDescent="0.3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3.25" customHeight="1" thickBot="1" x14ac:dyDescent="0.4">
      <c r="B5" s="4"/>
    </row>
    <row r="6" spans="2:9" ht="28" thickBot="1" x14ac:dyDescent="0.4">
      <c r="B6" s="179" t="s">
        <v>0</v>
      </c>
      <c r="C6" s="180"/>
      <c r="D6" s="180"/>
      <c r="E6" s="180"/>
      <c r="F6" s="181"/>
    </row>
    <row r="7" spans="2:9" ht="28" x14ac:dyDescent="0.45">
      <c r="B7" s="51" t="s">
        <v>191</v>
      </c>
      <c r="C7" s="60" t="s">
        <v>13</v>
      </c>
      <c r="D7" s="60" t="s">
        <v>21</v>
      </c>
      <c r="E7" s="60" t="s">
        <v>14</v>
      </c>
      <c r="F7" s="126"/>
      <c r="G7" s="127"/>
    </row>
    <row r="8" spans="2:9" ht="25" x14ac:dyDescent="0.35">
      <c r="B8" s="130" t="s">
        <v>5</v>
      </c>
      <c r="C8" s="17">
        <v>24</v>
      </c>
      <c r="D8" s="17">
        <v>15</v>
      </c>
      <c r="E8" s="131">
        <f t="shared" ref="E8:E13" si="0">(D8-10)/3</f>
        <v>1.6666666666666667</v>
      </c>
      <c r="F8" s="17"/>
      <c r="G8" s="127"/>
    </row>
    <row r="9" spans="2:9" ht="25" x14ac:dyDescent="0.35">
      <c r="B9" s="132" t="s">
        <v>6</v>
      </c>
      <c r="C9" s="17">
        <v>21</v>
      </c>
      <c r="D9" s="17">
        <v>6</v>
      </c>
      <c r="E9" s="131">
        <f t="shared" si="0"/>
        <v>-1.3333333333333333</v>
      </c>
      <c r="F9" s="17"/>
      <c r="G9" s="127"/>
    </row>
    <row r="10" spans="2:9" ht="25" x14ac:dyDescent="0.35">
      <c r="B10" s="132" t="s">
        <v>7</v>
      </c>
      <c r="C10" s="17">
        <v>27</v>
      </c>
      <c r="D10" s="17">
        <v>14</v>
      </c>
      <c r="E10" s="131">
        <f t="shared" si="0"/>
        <v>1.3333333333333333</v>
      </c>
      <c r="F10" s="17"/>
      <c r="G10" s="128"/>
    </row>
    <row r="11" spans="2:9" ht="25" x14ac:dyDescent="0.35">
      <c r="B11" s="132" t="s">
        <v>193</v>
      </c>
      <c r="C11" s="17">
        <v>9</v>
      </c>
      <c r="D11" s="17">
        <v>8</v>
      </c>
      <c r="E11" s="131">
        <f t="shared" si="0"/>
        <v>-0.66666666666666663</v>
      </c>
      <c r="F11" s="17"/>
      <c r="G11" s="128"/>
    </row>
    <row r="12" spans="2:9" ht="25" x14ac:dyDescent="0.35">
      <c r="B12" s="132" t="s">
        <v>232</v>
      </c>
      <c r="C12" s="17">
        <v>17</v>
      </c>
      <c r="D12" s="17">
        <v>14</v>
      </c>
      <c r="E12" s="131">
        <f t="shared" si="0"/>
        <v>1.3333333333333333</v>
      </c>
      <c r="F12" s="17"/>
      <c r="G12" s="128"/>
    </row>
    <row r="13" spans="2:9" ht="25" x14ac:dyDescent="0.35">
      <c r="B13" s="132" t="s">
        <v>230</v>
      </c>
      <c r="C13" s="17">
        <v>23</v>
      </c>
      <c r="D13" s="17">
        <v>16</v>
      </c>
      <c r="E13" s="131">
        <f t="shared" si="0"/>
        <v>2</v>
      </c>
      <c r="F13" s="17"/>
      <c r="G13" s="128"/>
    </row>
    <row r="14" spans="2:9" ht="50" x14ac:dyDescent="0.35">
      <c r="B14" s="132" t="s">
        <v>231</v>
      </c>
      <c r="C14" s="131"/>
      <c r="D14" s="131"/>
      <c r="E14" s="131"/>
      <c r="F14" s="17"/>
      <c r="G14" s="128"/>
    </row>
    <row r="15" spans="2:9" ht="24" x14ac:dyDescent="0.35">
      <c r="B15" s="11"/>
      <c r="C15" s="17"/>
      <c r="D15" s="17"/>
      <c r="E15" s="17"/>
      <c r="F15" s="17"/>
      <c r="G15" s="128"/>
    </row>
    <row r="16" spans="2:9" ht="25" x14ac:dyDescent="0.35">
      <c r="B16" s="133" t="s">
        <v>8</v>
      </c>
      <c r="C16" s="17">
        <v>18</v>
      </c>
      <c r="D16" s="17">
        <v>0</v>
      </c>
      <c r="E16" s="134">
        <f t="shared" ref="E16:E21" si="1">(D16-10)/3</f>
        <v>-3.3333333333333335</v>
      </c>
      <c r="F16" s="17"/>
      <c r="G16" s="128"/>
    </row>
    <row r="17" spans="2:7" ht="25" x14ac:dyDescent="0.35">
      <c r="B17" s="133" t="s">
        <v>9</v>
      </c>
      <c r="C17" s="17">
        <v>11</v>
      </c>
      <c r="D17" s="17">
        <v>11</v>
      </c>
      <c r="E17" s="134">
        <f t="shared" si="1"/>
        <v>0.33333333333333331</v>
      </c>
      <c r="F17" s="17"/>
      <c r="G17" s="128"/>
    </row>
    <row r="18" spans="2:7" ht="25" x14ac:dyDescent="0.35">
      <c r="B18" s="133" t="s">
        <v>233</v>
      </c>
      <c r="C18" s="17">
        <v>34</v>
      </c>
      <c r="D18" s="17">
        <v>12</v>
      </c>
      <c r="E18" s="134">
        <f t="shared" si="1"/>
        <v>0.66666666666666663</v>
      </c>
      <c r="F18" s="17"/>
      <c r="G18" s="128"/>
    </row>
    <row r="19" spans="2:7" ht="25" x14ac:dyDescent="0.35">
      <c r="B19" s="133" t="s">
        <v>192</v>
      </c>
      <c r="C19" s="17">
        <v>15</v>
      </c>
      <c r="D19" s="17">
        <v>2</v>
      </c>
      <c r="E19" s="134">
        <f t="shared" si="1"/>
        <v>-2.6666666666666665</v>
      </c>
      <c r="F19" s="17"/>
      <c r="G19" s="128"/>
    </row>
    <row r="20" spans="2:7" ht="25" x14ac:dyDescent="0.35">
      <c r="B20" s="133" t="s">
        <v>194</v>
      </c>
      <c r="C20" s="17">
        <v>16</v>
      </c>
      <c r="D20" s="17">
        <v>8</v>
      </c>
      <c r="E20" s="134">
        <f t="shared" si="1"/>
        <v>-0.66666666666666663</v>
      </c>
      <c r="F20" s="118"/>
      <c r="G20" s="128"/>
    </row>
    <row r="21" spans="2:7" ht="25" x14ac:dyDescent="0.35">
      <c r="B21" s="133" t="s">
        <v>203</v>
      </c>
      <c r="C21" s="17">
        <v>40</v>
      </c>
      <c r="D21" s="17">
        <v>8</v>
      </c>
      <c r="E21" s="134">
        <f t="shared" si="1"/>
        <v>-0.66666666666666663</v>
      </c>
      <c r="F21" s="17"/>
      <c r="G21" s="128"/>
    </row>
    <row r="22" spans="2:7" ht="25" x14ac:dyDescent="0.35">
      <c r="B22" s="11" t="s">
        <v>199</v>
      </c>
      <c r="C22" s="17">
        <v>8</v>
      </c>
      <c r="D22" s="17"/>
      <c r="E22" s="17"/>
      <c r="F22" s="17"/>
      <c r="G22" s="128"/>
    </row>
    <row r="23" spans="2:7" ht="25" x14ac:dyDescent="0.35">
      <c r="B23" s="11" t="s">
        <v>201</v>
      </c>
      <c r="C23" s="17">
        <v>7</v>
      </c>
      <c r="D23" s="17"/>
      <c r="E23" s="17"/>
      <c r="F23" s="17"/>
      <c r="G23" s="128"/>
    </row>
    <row r="24" spans="2:7" ht="25" x14ac:dyDescent="0.35">
      <c r="B24" s="11" t="s">
        <v>229</v>
      </c>
      <c r="C24" s="17">
        <v>1</v>
      </c>
      <c r="D24" s="17"/>
      <c r="E24" s="17"/>
      <c r="F24" s="17"/>
      <c r="G24" s="128"/>
    </row>
    <row r="25" spans="2:7" ht="25" x14ac:dyDescent="0.35">
      <c r="B25" s="11" t="s">
        <v>200</v>
      </c>
      <c r="C25" s="17">
        <v>12</v>
      </c>
      <c r="D25" s="17"/>
      <c r="E25" s="17"/>
      <c r="F25" s="17"/>
      <c r="G25" s="128"/>
    </row>
    <row r="26" spans="2:7" ht="25" x14ac:dyDescent="0.35">
      <c r="B26" s="11" t="s">
        <v>202</v>
      </c>
      <c r="C26" s="17">
        <v>89</v>
      </c>
      <c r="D26" s="17"/>
      <c r="E26" s="17"/>
      <c r="F26" s="17"/>
      <c r="G26" s="128"/>
    </row>
    <row r="27" spans="2:7" ht="24" x14ac:dyDescent="0.35">
      <c r="B27" s="6"/>
      <c r="C27" s="17"/>
      <c r="D27" s="17"/>
      <c r="E27" s="17"/>
      <c r="F27" s="17"/>
      <c r="G27" s="128"/>
    </row>
    <row r="28" spans="2:7" ht="25" x14ac:dyDescent="0.35">
      <c r="B28" s="130" t="s">
        <v>10</v>
      </c>
      <c r="C28" s="17">
        <v>124</v>
      </c>
      <c r="D28" s="17"/>
      <c r="E28" s="17">
        <f>(C28-100)/15</f>
        <v>1.6</v>
      </c>
      <c r="F28" s="17"/>
      <c r="G28" s="128"/>
    </row>
    <row r="29" spans="2:7" ht="25" x14ac:dyDescent="0.35">
      <c r="B29" s="135" t="s">
        <v>11</v>
      </c>
      <c r="C29" s="17">
        <v>80</v>
      </c>
      <c r="D29" s="17"/>
      <c r="E29" s="17">
        <f>(C29-100)/15</f>
        <v>-1.3333333333333333</v>
      </c>
      <c r="F29" s="17"/>
      <c r="G29" s="128"/>
    </row>
    <row r="30" spans="2:7" ht="25" x14ac:dyDescent="0.35">
      <c r="B30" s="136" t="s">
        <v>12</v>
      </c>
      <c r="C30" s="17">
        <v>117</v>
      </c>
      <c r="D30" s="17"/>
      <c r="E30" s="17">
        <f>(C30-100)/15</f>
        <v>1.1333333333333333</v>
      </c>
      <c r="F30" s="17"/>
      <c r="G30" s="128"/>
    </row>
    <row r="31" spans="2:7" ht="21" customHeight="1" x14ac:dyDescent="0.35">
      <c r="B31" s="7"/>
      <c r="C31" s="17"/>
      <c r="D31" s="17"/>
      <c r="E31" s="17"/>
      <c r="F31" s="17"/>
      <c r="G31" s="128"/>
    </row>
    <row r="32" spans="2:7" ht="25" x14ac:dyDescent="0.35">
      <c r="B32" s="7" t="s">
        <v>196</v>
      </c>
      <c r="C32" s="17">
        <v>111</v>
      </c>
      <c r="D32" s="17"/>
      <c r="E32" s="17">
        <f>(C32-100)/15</f>
        <v>0.73333333333333328</v>
      </c>
      <c r="F32" s="17"/>
      <c r="G32" s="128"/>
    </row>
    <row r="33" spans="2:7" ht="25" x14ac:dyDescent="0.35">
      <c r="B33" s="7" t="s">
        <v>195</v>
      </c>
      <c r="C33" s="17">
        <v>121</v>
      </c>
      <c r="D33" s="17"/>
      <c r="E33" s="17">
        <f>(C33-100)/15</f>
        <v>1.4</v>
      </c>
      <c r="F33" s="17"/>
      <c r="G33" s="128"/>
    </row>
    <row r="34" spans="2:7" ht="25" x14ac:dyDescent="0.35">
      <c r="B34" s="7" t="s">
        <v>197</v>
      </c>
      <c r="C34" s="17">
        <v>88</v>
      </c>
      <c r="D34" s="17"/>
      <c r="E34" s="17">
        <f>(C34-100)/15</f>
        <v>-0.8</v>
      </c>
      <c r="F34" s="17"/>
      <c r="G34" s="128"/>
    </row>
    <row r="35" spans="2:7" ht="24" x14ac:dyDescent="0.35">
      <c r="B35" s="7"/>
      <c r="C35" s="17"/>
      <c r="D35" s="17"/>
      <c r="E35" s="17"/>
      <c r="F35" s="17"/>
      <c r="G35" s="128"/>
    </row>
    <row r="36" spans="2:7" ht="24" customHeight="1" x14ac:dyDescent="0.35">
      <c r="B36" s="6" t="s">
        <v>216</v>
      </c>
      <c r="C36" s="17">
        <f>C37+E37+C39+C40+C41+E39+E41+E40+G39+G40+G41</f>
        <v>22</v>
      </c>
      <c r="D36" s="17"/>
      <c r="E36" s="17"/>
      <c r="F36" s="17"/>
      <c r="G36" s="128"/>
    </row>
    <row r="37" spans="2:7" ht="25" x14ac:dyDescent="0.4">
      <c r="B37" s="125" t="s">
        <v>212</v>
      </c>
      <c r="C37" s="17">
        <v>4</v>
      </c>
      <c r="D37" s="124" t="s">
        <v>217</v>
      </c>
      <c r="E37" s="17">
        <v>5</v>
      </c>
      <c r="F37" s="17"/>
      <c r="G37" s="128"/>
    </row>
    <row r="38" spans="2:7" ht="24" customHeight="1" x14ac:dyDescent="0.4">
      <c r="B38" s="124" t="s">
        <v>211</v>
      </c>
      <c r="F38" s="124"/>
      <c r="G38" s="128"/>
    </row>
    <row r="39" spans="2:7" ht="25" x14ac:dyDescent="0.4">
      <c r="B39" s="7" t="s">
        <v>213</v>
      </c>
      <c r="C39" s="17">
        <v>3</v>
      </c>
      <c r="D39" s="124" t="s">
        <v>218</v>
      </c>
      <c r="E39" s="17">
        <v>1</v>
      </c>
      <c r="F39" s="124" t="s">
        <v>221</v>
      </c>
      <c r="G39" s="17">
        <v>2</v>
      </c>
    </row>
    <row r="40" spans="2:7" ht="24" x14ac:dyDescent="0.4">
      <c r="B40" s="12" t="s">
        <v>214</v>
      </c>
      <c r="C40" s="17">
        <v>2</v>
      </c>
      <c r="D40" s="124" t="s">
        <v>219</v>
      </c>
      <c r="E40" s="17">
        <v>1</v>
      </c>
      <c r="F40" s="124" t="s">
        <v>222</v>
      </c>
      <c r="G40" s="17">
        <v>1</v>
      </c>
    </row>
    <row r="41" spans="2:7" ht="24" x14ac:dyDescent="0.4">
      <c r="B41" s="12" t="s">
        <v>215</v>
      </c>
      <c r="C41" s="17">
        <v>1</v>
      </c>
      <c r="D41" s="124" t="s">
        <v>220</v>
      </c>
      <c r="E41" s="17">
        <v>1</v>
      </c>
      <c r="F41" s="124" t="s">
        <v>223</v>
      </c>
      <c r="G41" s="17">
        <v>1</v>
      </c>
    </row>
    <row r="42" spans="2:7" ht="25" thickBot="1" x14ac:dyDescent="0.45">
      <c r="B42" s="13"/>
      <c r="C42" s="34"/>
      <c r="D42" s="34"/>
      <c r="E42" s="8"/>
      <c r="F42" s="8"/>
      <c r="G42" s="129"/>
    </row>
  </sheetData>
  <mergeCells count="1">
    <mergeCell ref="B6:F6"/>
  </mergeCells>
  <phoneticPr fontId="0" type="noConversion"/>
  <pageMargins left="0.98425196850393704" right="0.35433070866141736" top="0.61" bottom="0.23622047244094491" header="0.23622047244094491" footer="0.23622047244094491"/>
  <pageSetup paperSize="9" scale="8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5132-BBED-EB43-9F2A-FB58F18FB926}">
  <dimension ref="A2:I78"/>
  <sheetViews>
    <sheetView topLeftCell="A35" zoomScaleNormal="100" workbookViewId="0">
      <selection activeCell="F60" sqref="F60"/>
    </sheetView>
  </sheetViews>
  <sheetFormatPr baseColWidth="10" defaultRowHeight="19" x14ac:dyDescent="0.25"/>
  <cols>
    <col min="1" max="1" width="8.796875" customWidth="1"/>
    <col min="2" max="2" width="37" customWidth="1"/>
    <col min="3" max="5" width="12.19921875" customWidth="1"/>
    <col min="6" max="6" width="12.796875" customWidth="1"/>
    <col min="7" max="7" width="13.3984375" customWidth="1"/>
    <col min="8" max="8" width="13.796875" customWidth="1"/>
    <col min="9" max="255" width="9" customWidth="1"/>
  </cols>
  <sheetData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0" thickBot="1" x14ac:dyDescent="0.3"/>
    <row r="6" spans="2:9" ht="22" thickBot="1" x14ac:dyDescent="0.4">
      <c r="B6" s="185" t="s">
        <v>102</v>
      </c>
      <c r="C6" s="186"/>
      <c r="D6" s="186"/>
      <c r="E6" s="186"/>
      <c r="F6" s="187"/>
    </row>
    <row r="7" spans="2:9" ht="25" x14ac:dyDescent="0.4">
      <c r="B7" s="85"/>
      <c r="C7" s="86" t="s">
        <v>13</v>
      </c>
      <c r="D7" s="87" t="s">
        <v>21</v>
      </c>
      <c r="E7" s="87" t="s">
        <v>18</v>
      </c>
      <c r="F7" s="88" t="s">
        <v>15</v>
      </c>
    </row>
    <row r="8" spans="2:9" ht="25" x14ac:dyDescent="0.25">
      <c r="B8" s="6" t="s">
        <v>2</v>
      </c>
      <c r="C8" s="65"/>
      <c r="D8" s="1"/>
      <c r="E8" s="1"/>
      <c r="F8" s="66"/>
    </row>
    <row r="9" spans="2:9" ht="25" x14ac:dyDescent="0.25">
      <c r="B9" s="6" t="s">
        <v>138</v>
      </c>
      <c r="C9" s="65"/>
      <c r="D9" s="1"/>
      <c r="E9" s="1"/>
      <c r="F9" s="66"/>
    </row>
    <row r="10" spans="2:9" ht="25" x14ac:dyDescent="0.35">
      <c r="B10" s="7" t="s">
        <v>110</v>
      </c>
      <c r="C10" s="147" t="s">
        <v>344</v>
      </c>
      <c r="D10" s="17">
        <v>13</v>
      </c>
      <c r="E10" s="17">
        <f>(D10-10)/3</f>
        <v>1</v>
      </c>
      <c r="F10" s="33"/>
    </row>
    <row r="11" spans="2:9" ht="26.25" customHeight="1" x14ac:dyDescent="0.35">
      <c r="B11" s="7" t="s">
        <v>111</v>
      </c>
      <c r="C11" s="147" t="s">
        <v>345</v>
      </c>
      <c r="D11" s="17">
        <v>7</v>
      </c>
      <c r="E11" s="17">
        <f>(D11-10)/3</f>
        <v>-1</v>
      </c>
      <c r="F11" s="33"/>
    </row>
    <row r="12" spans="2:9" ht="25" x14ac:dyDescent="0.35">
      <c r="B12" s="7" t="s">
        <v>112</v>
      </c>
      <c r="C12" s="147" t="s">
        <v>346</v>
      </c>
      <c r="D12" s="17">
        <v>12</v>
      </c>
      <c r="E12" s="17">
        <f>(D12-10)/3</f>
        <v>0.66666666666666663</v>
      </c>
      <c r="F12" s="33"/>
    </row>
    <row r="13" spans="2:9" ht="25" x14ac:dyDescent="0.25">
      <c r="B13" s="67" t="s">
        <v>139</v>
      </c>
      <c r="C13" s="117"/>
      <c r="D13" s="119"/>
      <c r="E13" s="1"/>
      <c r="F13" s="66"/>
    </row>
    <row r="14" spans="2:9" ht="25" x14ac:dyDescent="0.35">
      <c r="B14" s="7" t="s">
        <v>113</v>
      </c>
      <c r="C14" s="147" t="s">
        <v>347</v>
      </c>
      <c r="D14" s="17">
        <v>12</v>
      </c>
      <c r="E14" s="17">
        <f>(D14-10)/3</f>
        <v>0.66666666666666663</v>
      </c>
      <c r="F14" s="66"/>
    </row>
    <row r="15" spans="2:9" ht="24.75" customHeight="1" x14ac:dyDescent="0.35">
      <c r="B15" s="7" t="s">
        <v>348</v>
      </c>
      <c r="C15" s="147" t="s">
        <v>349</v>
      </c>
      <c r="D15" s="17">
        <v>9</v>
      </c>
      <c r="E15" s="17">
        <f>(D15-10)/3</f>
        <v>-0.33333333333333331</v>
      </c>
      <c r="F15" s="66"/>
    </row>
    <row r="16" spans="2:9" ht="25" x14ac:dyDescent="0.35">
      <c r="B16" s="11" t="s">
        <v>114</v>
      </c>
      <c r="C16" s="147" t="s">
        <v>350</v>
      </c>
      <c r="D16" s="17">
        <v>10</v>
      </c>
      <c r="E16" s="17">
        <f>(D16-10)/3</f>
        <v>0</v>
      </c>
      <c r="F16" s="33"/>
    </row>
    <row r="17" spans="1:6" ht="25" x14ac:dyDescent="0.25">
      <c r="B17" s="67" t="s">
        <v>140</v>
      </c>
      <c r="C17" s="117"/>
      <c r="D17" s="119"/>
      <c r="E17" s="1"/>
      <c r="F17" s="66"/>
    </row>
    <row r="18" spans="1:6" ht="25" x14ac:dyDescent="0.35">
      <c r="A18" s="68"/>
      <c r="B18" s="11" t="s">
        <v>115</v>
      </c>
      <c r="C18" s="147" t="s">
        <v>351</v>
      </c>
      <c r="D18" s="17">
        <v>13</v>
      </c>
      <c r="E18" s="17">
        <f>(D18-10)/3</f>
        <v>1</v>
      </c>
      <c r="F18" s="33"/>
    </row>
    <row r="19" spans="1:6" ht="25" x14ac:dyDescent="0.35">
      <c r="B19" s="11" t="s">
        <v>24</v>
      </c>
      <c r="C19" s="147" t="s">
        <v>373</v>
      </c>
      <c r="D19" s="170" t="s">
        <v>204</v>
      </c>
      <c r="E19" s="17">
        <v>16</v>
      </c>
      <c r="F19" s="66"/>
    </row>
    <row r="20" spans="1:6" ht="24" x14ac:dyDescent="0.35">
      <c r="B20" s="11"/>
      <c r="C20" s="147"/>
      <c r="D20" s="170" t="s">
        <v>205</v>
      </c>
      <c r="E20" s="17">
        <v>9</v>
      </c>
      <c r="F20" s="66"/>
    </row>
    <row r="21" spans="1:6" ht="24" x14ac:dyDescent="0.35">
      <c r="B21" s="11"/>
      <c r="C21" s="147"/>
      <c r="D21" s="170" t="s">
        <v>206</v>
      </c>
      <c r="E21" s="17">
        <v>3</v>
      </c>
      <c r="F21" s="66"/>
    </row>
    <row r="22" spans="1:6" ht="24" x14ac:dyDescent="0.35">
      <c r="B22" s="11"/>
      <c r="C22" s="147"/>
      <c r="D22" s="170" t="s">
        <v>207</v>
      </c>
      <c r="E22" s="17">
        <v>2</v>
      </c>
      <c r="F22" s="66"/>
    </row>
    <row r="23" spans="1:6" ht="25" x14ac:dyDescent="0.35">
      <c r="B23" s="11" t="s">
        <v>116</v>
      </c>
      <c r="C23" s="147" t="s">
        <v>352</v>
      </c>
      <c r="D23" s="17">
        <v>15</v>
      </c>
      <c r="E23" s="17">
        <f>(D23-10)/3</f>
        <v>1.6666666666666667</v>
      </c>
      <c r="F23" s="66"/>
    </row>
    <row r="24" spans="1:6" ht="25" x14ac:dyDescent="0.25">
      <c r="B24" s="67" t="s">
        <v>141</v>
      </c>
      <c r="C24" s="65"/>
      <c r="D24" s="1"/>
      <c r="E24" s="1"/>
      <c r="F24" s="66"/>
    </row>
    <row r="25" spans="1:6" ht="25" x14ac:dyDescent="0.35">
      <c r="B25" s="11" t="s">
        <v>117</v>
      </c>
      <c r="C25" s="147" t="s">
        <v>353</v>
      </c>
      <c r="D25" s="17">
        <v>13</v>
      </c>
      <c r="E25" s="17">
        <v>-2</v>
      </c>
      <c r="F25" s="33"/>
    </row>
    <row r="26" spans="1:6" ht="25" x14ac:dyDescent="0.35">
      <c r="B26" s="11" t="s">
        <v>25</v>
      </c>
      <c r="C26" s="147" t="s">
        <v>354</v>
      </c>
      <c r="D26" s="170" t="s">
        <v>208</v>
      </c>
      <c r="E26" s="17">
        <v>12</v>
      </c>
      <c r="F26" s="33"/>
    </row>
    <row r="27" spans="1:6" ht="24" x14ac:dyDescent="0.35">
      <c r="B27" s="11"/>
      <c r="C27" s="147"/>
      <c r="D27" s="170" t="s">
        <v>205</v>
      </c>
      <c r="E27" s="17">
        <v>12</v>
      </c>
      <c r="F27" s="33"/>
    </row>
    <row r="28" spans="1:6" ht="24" x14ac:dyDescent="0.35">
      <c r="B28" s="11"/>
      <c r="C28" s="147"/>
      <c r="D28" s="170" t="s">
        <v>206</v>
      </c>
      <c r="E28" s="17">
        <v>0</v>
      </c>
      <c r="F28" s="33"/>
    </row>
    <row r="29" spans="1:6" ht="24" x14ac:dyDescent="0.35">
      <c r="B29" s="11"/>
      <c r="C29" s="147"/>
      <c r="D29" s="170" t="s">
        <v>207</v>
      </c>
      <c r="E29" s="17">
        <v>0</v>
      </c>
      <c r="F29" s="33"/>
    </row>
    <row r="30" spans="1:6" ht="25" x14ac:dyDescent="0.35">
      <c r="B30" s="11" t="s">
        <v>118</v>
      </c>
      <c r="C30" s="147" t="s">
        <v>355</v>
      </c>
      <c r="D30" s="17">
        <v>13</v>
      </c>
      <c r="E30" s="17">
        <f>(D30-10)/3</f>
        <v>1</v>
      </c>
      <c r="F30" s="33"/>
    </row>
    <row r="31" spans="1:6" ht="25" x14ac:dyDescent="0.35">
      <c r="B31" s="67" t="s">
        <v>44</v>
      </c>
      <c r="C31" s="65"/>
      <c r="D31" s="17"/>
      <c r="E31" s="17"/>
      <c r="F31" s="33"/>
    </row>
    <row r="32" spans="1:6" ht="25" x14ac:dyDescent="0.35">
      <c r="B32" s="11" t="s">
        <v>137</v>
      </c>
      <c r="C32" s="147" t="s">
        <v>356</v>
      </c>
      <c r="D32" s="17">
        <v>11</v>
      </c>
      <c r="E32" s="17">
        <f>(D32-10)/3</f>
        <v>0.33333333333333331</v>
      </c>
      <c r="F32" s="33"/>
    </row>
    <row r="33" spans="2:9" ht="25" x14ac:dyDescent="0.35">
      <c r="B33" s="67" t="s">
        <v>45</v>
      </c>
      <c r="C33" s="147"/>
      <c r="D33" s="17"/>
      <c r="E33" s="17"/>
      <c r="F33" s="33"/>
    </row>
    <row r="34" spans="2:9" ht="25" x14ac:dyDescent="0.35">
      <c r="B34" s="11" t="s">
        <v>142</v>
      </c>
      <c r="C34" s="147" t="s">
        <v>357</v>
      </c>
      <c r="D34" s="17">
        <v>11</v>
      </c>
      <c r="E34" s="17">
        <f>(D34-10)/3</f>
        <v>0.33333333333333331</v>
      </c>
      <c r="F34" s="33"/>
    </row>
    <row r="35" spans="2:9" ht="25" x14ac:dyDescent="0.35">
      <c r="B35" s="67" t="s">
        <v>46</v>
      </c>
      <c r="C35" s="147"/>
      <c r="D35" s="17"/>
      <c r="E35" s="17"/>
      <c r="F35" s="33"/>
    </row>
    <row r="36" spans="2:9" ht="25" x14ac:dyDescent="0.35">
      <c r="B36" s="11" t="s">
        <v>143</v>
      </c>
      <c r="C36" s="147" t="s">
        <v>358</v>
      </c>
      <c r="D36" s="17">
        <v>12</v>
      </c>
      <c r="E36" s="17">
        <f>(D36-10)/3</f>
        <v>0.66666666666666663</v>
      </c>
      <c r="F36" s="33"/>
    </row>
    <row r="37" spans="2:9" ht="25" x14ac:dyDescent="0.35">
      <c r="B37" s="11" t="s">
        <v>144</v>
      </c>
      <c r="C37" s="147" t="s">
        <v>359</v>
      </c>
      <c r="D37" s="17">
        <v>12</v>
      </c>
      <c r="E37" s="17">
        <f>(D37-10)/3</f>
        <v>0.66666666666666663</v>
      </c>
      <c r="F37" s="33"/>
    </row>
    <row r="38" spans="2:9" ht="25" x14ac:dyDescent="0.35">
      <c r="B38" s="67" t="s">
        <v>33</v>
      </c>
      <c r="C38" s="117"/>
      <c r="D38" s="118"/>
      <c r="E38" s="17"/>
      <c r="F38" s="33"/>
    </row>
    <row r="39" spans="2:9" ht="25" x14ac:dyDescent="0.35">
      <c r="B39" s="11" t="s">
        <v>145</v>
      </c>
      <c r="C39" s="147" t="s">
        <v>360</v>
      </c>
      <c r="D39" s="17">
        <v>12</v>
      </c>
      <c r="E39" s="17">
        <f>(D39-10)/3</f>
        <v>0.66666666666666663</v>
      </c>
      <c r="F39" s="33"/>
    </row>
    <row r="40" spans="2:9" ht="25" x14ac:dyDescent="0.35">
      <c r="B40" s="11" t="s">
        <v>144</v>
      </c>
      <c r="C40" s="147" t="s">
        <v>361</v>
      </c>
      <c r="D40" s="17">
        <v>12</v>
      </c>
      <c r="E40" s="17">
        <f>(D40-10)/3</f>
        <v>0.66666666666666663</v>
      </c>
      <c r="F40" s="33"/>
    </row>
    <row r="41" spans="2:9" ht="50" x14ac:dyDescent="0.35">
      <c r="B41" s="67" t="s">
        <v>146</v>
      </c>
      <c r="C41" s="147">
        <f>[1]conceptual!$E$10</f>
        <v>9</v>
      </c>
      <c r="D41" s="17">
        <f>[1]conceptual!$F$10</f>
        <v>11</v>
      </c>
      <c r="E41" s="17">
        <f>(D41-10)/3</f>
        <v>0.33333333333333331</v>
      </c>
      <c r="F41" s="33"/>
    </row>
    <row r="42" spans="2:9" ht="26" thickBot="1" x14ac:dyDescent="0.4">
      <c r="B42" s="69" t="s">
        <v>128</v>
      </c>
      <c r="C42" s="171" t="s">
        <v>362</v>
      </c>
      <c r="D42" s="30">
        <v>9</v>
      </c>
      <c r="E42" s="30">
        <f>(D42-10)/3</f>
        <v>-0.33333333333333331</v>
      </c>
      <c r="F42" s="31"/>
    </row>
    <row r="45" spans="2:9" x14ac:dyDescent="0.25">
      <c r="B45" s="155" t="str">
        <f>Info!B2</f>
        <v>ชื่อ</v>
      </c>
      <c r="C45" s="155" t="str">
        <f>Info!C2</f>
        <v>หมูเด้ง</v>
      </c>
      <c r="D45" s="155" t="str">
        <f>Info!B3</f>
        <v>นามสกุล</v>
      </c>
      <c r="E45" s="155" t="str">
        <f>Info!C3</f>
        <v>ขาหมู</v>
      </c>
      <c r="F45" s="156" t="str">
        <f>Info!B4</f>
        <v>HN</v>
      </c>
      <c r="G45" s="156">
        <f>Info!C4</f>
        <v>1234567</v>
      </c>
      <c r="H45" s="157" t="str">
        <f>Info!B5</f>
        <v>วันที่ทำ</v>
      </c>
      <c r="I45" s="157">
        <f>Info!C5</f>
        <v>45562</v>
      </c>
    </row>
    <row r="46" spans="2:9" x14ac:dyDescent="0.25">
      <c r="B46" s="156" t="str">
        <f>Info!B6</f>
        <v>อายุ</v>
      </c>
      <c r="C46" s="156">
        <f>Info!C6</f>
        <v>55</v>
      </c>
      <c r="D46" s="155" t="str">
        <f>Info!B7</f>
        <v>เพศ</v>
      </c>
      <c r="E46" s="155" t="str">
        <f>Info!C7</f>
        <v>F</v>
      </c>
      <c r="F46" s="156" t="str">
        <f>Info!B8</f>
        <v>การศึกษา</v>
      </c>
      <c r="G46" s="156" t="str">
        <f>Info!C8</f>
        <v>ป.โท</v>
      </c>
      <c r="H46" s="156" t="str">
        <f>Info!B9</f>
        <v>มือที่ถนัด</v>
      </c>
      <c r="I46" s="156" t="str">
        <f>Info!C9</f>
        <v>RH</v>
      </c>
    </row>
    <row r="47" spans="2:9" x14ac:dyDescent="0.25">
      <c r="B47" s="156" t="str">
        <f>Info!B10</f>
        <v>ผู้ทำ</v>
      </c>
      <c r="C47" s="156" t="str">
        <f>Info!C10</f>
        <v>Psychologist A</v>
      </c>
      <c r="D47" s="156" t="str">
        <f>Info!B11</f>
        <v>แพทย์ผู้ส่ง</v>
      </c>
      <c r="E47" s="156" t="str">
        <f>Info!C11</f>
        <v>พญ.หมูเด้ง</v>
      </c>
      <c r="F47" s="157" t="str">
        <f>Info!B12</f>
        <v>ครั้งก่อนทำวันที่</v>
      </c>
      <c r="G47" s="157">
        <f>Info!C12</f>
        <v>45560</v>
      </c>
      <c r="H47" s="156"/>
      <c r="I47" s="156"/>
    </row>
    <row r="48" spans="2:9" ht="20" thickBot="1" x14ac:dyDescent="0.3"/>
    <row r="49" spans="1:8" ht="25" customHeight="1" thickBot="1" x14ac:dyDescent="0.3">
      <c r="B49" s="182" t="s">
        <v>51</v>
      </c>
      <c r="C49" s="183"/>
      <c r="D49" s="183"/>
      <c r="E49" s="183"/>
      <c r="F49" s="183"/>
      <c r="G49" s="183"/>
      <c r="H49" s="184"/>
    </row>
    <row r="50" spans="1:8" ht="50" x14ac:dyDescent="0.4">
      <c r="B50" s="70" t="s">
        <v>2</v>
      </c>
      <c r="C50" s="62" t="s">
        <v>13</v>
      </c>
      <c r="D50" s="63" t="s">
        <v>21</v>
      </c>
      <c r="E50" s="63" t="s">
        <v>16</v>
      </c>
      <c r="F50" s="63" t="s">
        <v>17</v>
      </c>
      <c r="G50" s="63" t="s">
        <v>18</v>
      </c>
      <c r="H50" s="64" t="s">
        <v>15</v>
      </c>
    </row>
    <row r="51" spans="1:8" ht="21" x14ac:dyDescent="0.35">
      <c r="B51" s="71"/>
      <c r="C51" s="1"/>
      <c r="H51" s="5"/>
    </row>
    <row r="52" spans="1:8" ht="25" x14ac:dyDescent="0.35">
      <c r="B52" s="72" t="s">
        <v>129</v>
      </c>
      <c r="C52" s="65"/>
      <c r="D52" s="1"/>
      <c r="E52" s="17">
        <f>D12+D16</f>
        <v>22</v>
      </c>
      <c r="F52" s="17">
        <v>105</v>
      </c>
      <c r="G52" s="170">
        <f t="shared" ref="G52:G59" si="0">(F52-100)/15</f>
        <v>0.33333333333333331</v>
      </c>
      <c r="H52" s="33">
        <v>63</v>
      </c>
    </row>
    <row r="53" spans="1:8" ht="25" x14ac:dyDescent="0.35">
      <c r="B53" s="72" t="s">
        <v>130</v>
      </c>
      <c r="C53" s="65"/>
      <c r="D53" s="1"/>
      <c r="E53" s="17">
        <f>D32+D34</f>
        <v>22</v>
      </c>
      <c r="F53" s="17">
        <v>106</v>
      </c>
      <c r="G53" s="170">
        <f t="shared" si="0"/>
        <v>0.4</v>
      </c>
      <c r="H53" s="33">
        <v>66</v>
      </c>
    </row>
    <row r="54" spans="1:8" ht="25" x14ac:dyDescent="0.35">
      <c r="B54" s="72" t="s">
        <v>131</v>
      </c>
      <c r="C54" s="65"/>
      <c r="D54" s="1"/>
      <c r="E54" s="17">
        <f>D12+D16+D32+D34</f>
        <v>44</v>
      </c>
      <c r="F54" s="17">
        <v>106</v>
      </c>
      <c r="G54" s="170">
        <f t="shared" si="0"/>
        <v>0.4</v>
      </c>
      <c r="H54" s="33">
        <v>66</v>
      </c>
    </row>
    <row r="55" spans="1:8" ht="25" x14ac:dyDescent="0.35">
      <c r="B55" s="72" t="s">
        <v>132</v>
      </c>
      <c r="C55" s="65"/>
      <c r="D55" s="1"/>
      <c r="E55" s="17">
        <f>D18+D25</f>
        <v>26</v>
      </c>
      <c r="F55" s="17">
        <v>30</v>
      </c>
      <c r="G55" s="170">
        <f t="shared" si="0"/>
        <v>-4.666666666666667</v>
      </c>
      <c r="H55" s="33">
        <v>87</v>
      </c>
    </row>
    <row r="56" spans="1:8" ht="25" x14ac:dyDescent="0.35">
      <c r="B56" s="72" t="s">
        <v>133</v>
      </c>
      <c r="C56" s="65"/>
      <c r="D56" s="1"/>
      <c r="E56" s="17">
        <f>D36+D39</f>
        <v>24</v>
      </c>
      <c r="F56" s="17">
        <v>112</v>
      </c>
      <c r="G56" s="170">
        <f t="shared" si="0"/>
        <v>0.8</v>
      </c>
      <c r="H56" s="33">
        <v>79</v>
      </c>
    </row>
    <row r="57" spans="1:8" ht="25" x14ac:dyDescent="0.35">
      <c r="B57" s="72" t="s">
        <v>134</v>
      </c>
      <c r="C57" s="65"/>
      <c r="D57" s="17">
        <f>E57</f>
        <v>11</v>
      </c>
      <c r="E57" s="17">
        <v>11</v>
      </c>
      <c r="F57" s="17">
        <v>105</v>
      </c>
      <c r="G57" s="170">
        <f t="shared" si="0"/>
        <v>0.33333333333333331</v>
      </c>
      <c r="H57" s="33">
        <v>63</v>
      </c>
    </row>
    <row r="58" spans="1:8" ht="25" x14ac:dyDescent="0.35">
      <c r="B58" s="72" t="s">
        <v>135</v>
      </c>
      <c r="C58" s="65"/>
      <c r="D58" s="1"/>
      <c r="E58" s="17">
        <f>D18+D25+D36+D39+E57</f>
        <v>61</v>
      </c>
      <c r="F58" s="17">
        <v>115</v>
      </c>
      <c r="G58" s="170">
        <f t="shared" si="0"/>
        <v>1</v>
      </c>
      <c r="H58" s="33">
        <v>84</v>
      </c>
    </row>
    <row r="59" spans="1:8" ht="25" x14ac:dyDescent="0.35">
      <c r="B59" s="72" t="s">
        <v>136</v>
      </c>
      <c r="C59" s="65"/>
      <c r="D59" s="1"/>
      <c r="E59" s="17">
        <f>D41+D42</f>
        <v>20</v>
      </c>
      <c r="F59" s="17">
        <v>40</v>
      </c>
      <c r="G59" s="170">
        <f t="shared" si="0"/>
        <v>-4</v>
      </c>
      <c r="H59" s="33">
        <v>47</v>
      </c>
    </row>
    <row r="60" spans="1:8" ht="50" x14ac:dyDescent="0.35">
      <c r="A60" s="18"/>
      <c r="B60" s="73" t="s">
        <v>48</v>
      </c>
      <c r="C60" s="65"/>
      <c r="D60" s="17"/>
      <c r="E60" s="17">
        <f>D10+D14</f>
        <v>25</v>
      </c>
      <c r="F60" s="17"/>
      <c r="G60" s="17">
        <f>(H60-50)/34</f>
        <v>1</v>
      </c>
      <c r="H60" s="33">
        <v>84</v>
      </c>
    </row>
    <row r="61" spans="1:8" ht="25" x14ac:dyDescent="0.35">
      <c r="B61" s="72" t="s">
        <v>49</v>
      </c>
      <c r="C61" s="65"/>
      <c r="D61" s="17"/>
      <c r="E61" s="17">
        <f>D11+D15</f>
        <v>16</v>
      </c>
      <c r="F61" s="17"/>
      <c r="G61" s="17">
        <f>(H61-50)/34</f>
        <v>-0.97058823529411764</v>
      </c>
      <c r="H61" s="33">
        <v>17</v>
      </c>
    </row>
    <row r="62" spans="1:8" ht="25" x14ac:dyDescent="0.35">
      <c r="B62" s="72" t="s">
        <v>50</v>
      </c>
      <c r="C62" s="65"/>
      <c r="D62" s="17"/>
      <c r="E62" s="17">
        <f>D23+D30</f>
        <v>28</v>
      </c>
      <c r="F62" s="17"/>
      <c r="G62" s="17">
        <f>(H62-50)/34</f>
        <v>1.411764705882353</v>
      </c>
      <c r="H62" s="33">
        <v>98</v>
      </c>
    </row>
    <row r="63" spans="1:8" ht="50" thickBot="1" x14ac:dyDescent="0.4">
      <c r="B63" s="90" t="s">
        <v>152</v>
      </c>
      <c r="C63" s="74"/>
      <c r="D63" s="30"/>
      <c r="E63" s="172">
        <f>E57-((D18+D25)/2)</f>
        <v>-2</v>
      </c>
      <c r="F63" s="30"/>
      <c r="G63" s="30">
        <f>(H63-50)/34</f>
        <v>-0.8529411764705882</v>
      </c>
      <c r="H63" s="148">
        <v>21</v>
      </c>
    </row>
    <row r="65" spans="2:7" ht="20" thickBot="1" x14ac:dyDescent="0.3"/>
    <row r="66" spans="2:7" ht="24" x14ac:dyDescent="0.4">
      <c r="B66" s="75" t="s">
        <v>2</v>
      </c>
      <c r="C66" s="96"/>
      <c r="D66" s="96"/>
      <c r="E66" s="97"/>
      <c r="F66" s="76"/>
      <c r="G66" s="76"/>
    </row>
    <row r="67" spans="2:7" ht="27" x14ac:dyDescent="0.45">
      <c r="B67" s="77" t="s">
        <v>34</v>
      </c>
      <c r="C67" s="2"/>
      <c r="D67" s="2"/>
      <c r="E67" s="5"/>
      <c r="F67" s="78"/>
      <c r="G67" s="79" t="s">
        <v>40</v>
      </c>
    </row>
    <row r="68" spans="2:7" ht="22" thickBot="1" x14ac:dyDescent="0.4">
      <c r="B68" s="98"/>
      <c r="C68" s="8"/>
      <c r="D68" s="8"/>
      <c r="E68" s="9"/>
      <c r="F68" s="79" t="s">
        <v>38</v>
      </c>
      <c r="G68" s="79" t="s">
        <v>41</v>
      </c>
    </row>
    <row r="69" spans="2:7" ht="27" x14ac:dyDescent="0.45">
      <c r="B69" s="80" t="s">
        <v>119</v>
      </c>
      <c r="C69" s="81"/>
      <c r="D69" s="81"/>
      <c r="E69" s="81"/>
      <c r="F69" s="79" t="s">
        <v>39</v>
      </c>
      <c r="G69" s="79" t="s">
        <v>42</v>
      </c>
    </row>
    <row r="70" spans="2:7" ht="28" thickBot="1" x14ac:dyDescent="0.5">
      <c r="B70" s="82"/>
      <c r="C70" s="83" t="s">
        <v>35</v>
      </c>
      <c r="D70" s="83" t="s">
        <v>36</v>
      </c>
      <c r="E70" s="83" t="s">
        <v>37</v>
      </c>
      <c r="F70" s="84" t="s">
        <v>47</v>
      </c>
      <c r="G70" s="84" t="s">
        <v>43</v>
      </c>
    </row>
    <row r="71" spans="2:7" ht="22" thickBot="1" x14ac:dyDescent="0.4">
      <c r="B71" s="99" t="s">
        <v>120</v>
      </c>
      <c r="C71" s="100">
        <f>F52</f>
        <v>105</v>
      </c>
      <c r="D71" s="100">
        <f>F53</f>
        <v>106</v>
      </c>
      <c r="E71" s="101">
        <f>C71-D71</f>
        <v>-1</v>
      </c>
      <c r="F71" s="101"/>
      <c r="G71" s="120"/>
    </row>
    <row r="72" spans="2:7" ht="22" thickBot="1" x14ac:dyDescent="0.4">
      <c r="B72" s="102" t="s">
        <v>121</v>
      </c>
      <c r="C72" s="100">
        <f>F52</f>
        <v>105</v>
      </c>
      <c r="D72" s="100">
        <f>F55</f>
        <v>30</v>
      </c>
      <c r="E72" s="100">
        <f t="shared" ref="E72:E78" si="1">C72-D72</f>
        <v>75</v>
      </c>
      <c r="F72" s="101"/>
      <c r="G72" s="120"/>
    </row>
    <row r="73" spans="2:7" ht="22" thickBot="1" x14ac:dyDescent="0.4">
      <c r="B73" s="102" t="s">
        <v>122</v>
      </c>
      <c r="C73" s="100">
        <f>F53</f>
        <v>106</v>
      </c>
      <c r="D73" s="100">
        <f>F56</f>
        <v>112</v>
      </c>
      <c r="E73" s="100">
        <f t="shared" si="1"/>
        <v>-6</v>
      </c>
      <c r="F73" s="101"/>
      <c r="G73" s="120"/>
    </row>
    <row r="74" spans="2:7" ht="22" thickBot="1" x14ac:dyDescent="0.4">
      <c r="B74" s="102" t="s">
        <v>123</v>
      </c>
      <c r="C74" s="100">
        <f>F55</f>
        <v>30</v>
      </c>
      <c r="D74" s="100">
        <f>F57</f>
        <v>105</v>
      </c>
      <c r="E74" s="100">
        <f t="shared" si="1"/>
        <v>-75</v>
      </c>
      <c r="F74" s="101"/>
      <c r="G74" s="120"/>
    </row>
    <row r="75" spans="2:7" ht="22" thickBot="1" x14ac:dyDescent="0.4">
      <c r="B75" s="102" t="s">
        <v>124</v>
      </c>
      <c r="C75" s="100">
        <f>F55</f>
        <v>30</v>
      </c>
      <c r="D75" s="100">
        <f>F56</f>
        <v>112</v>
      </c>
      <c r="E75" s="100">
        <f t="shared" si="1"/>
        <v>-82</v>
      </c>
      <c r="F75" s="101"/>
      <c r="G75" s="120"/>
    </row>
    <row r="76" spans="2:7" ht="22" thickBot="1" x14ac:dyDescent="0.4">
      <c r="B76" s="102" t="s">
        <v>125</v>
      </c>
      <c r="C76" s="100">
        <f>F54</f>
        <v>106</v>
      </c>
      <c r="D76" s="100">
        <f>F58</f>
        <v>115</v>
      </c>
      <c r="E76" s="100">
        <f t="shared" si="1"/>
        <v>-9</v>
      </c>
      <c r="F76" s="101"/>
      <c r="G76" s="120"/>
    </row>
    <row r="77" spans="2:7" ht="22" thickBot="1" x14ac:dyDescent="0.4">
      <c r="B77" s="102" t="s">
        <v>126</v>
      </c>
      <c r="C77" s="100">
        <f>F54</f>
        <v>106</v>
      </c>
      <c r="D77" s="100">
        <f>F59</f>
        <v>40</v>
      </c>
      <c r="E77" s="100">
        <f t="shared" si="1"/>
        <v>66</v>
      </c>
      <c r="F77" s="101"/>
      <c r="G77" s="120"/>
    </row>
    <row r="78" spans="2:7" ht="22" thickBot="1" x14ac:dyDescent="0.4">
      <c r="B78" s="103" t="s">
        <v>127</v>
      </c>
      <c r="C78" s="104">
        <f>F58</f>
        <v>115</v>
      </c>
      <c r="D78" s="104">
        <f>F59</f>
        <v>40</v>
      </c>
      <c r="E78" s="104">
        <f t="shared" si="1"/>
        <v>75</v>
      </c>
      <c r="F78" s="149"/>
      <c r="G78" s="149"/>
    </row>
  </sheetData>
  <mergeCells count="2">
    <mergeCell ref="B49:H49"/>
    <mergeCell ref="B6:F6"/>
  </mergeCells>
  <phoneticPr fontId="0" type="noConversion"/>
  <pageMargins left="0.75" right="0.75" top="1" bottom="1" header="0.5" footer="0.5"/>
  <pageSetup paperSize="9" scale="68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C0E1-0E20-8C46-B1EC-A5E087D2CAB0}">
  <dimension ref="A1:K623"/>
  <sheetViews>
    <sheetView zoomScaleNormal="100" workbookViewId="0">
      <selection activeCell="L62" sqref="L62"/>
    </sheetView>
  </sheetViews>
  <sheetFormatPr baseColWidth="10" defaultColWidth="9.19921875" defaultRowHeight="19" x14ac:dyDescent="0.25"/>
  <cols>
    <col min="1" max="1" width="14.796875" customWidth="1"/>
    <col min="2" max="2" width="39.3984375" customWidth="1"/>
    <col min="3" max="3" width="14.796875" bestFit="1" customWidth="1"/>
    <col min="4" max="4" width="14.19921875" bestFit="1" customWidth="1"/>
    <col min="5" max="5" width="12.3984375" bestFit="1" customWidth="1"/>
    <col min="6" max="6" width="11" bestFit="1" customWidth="1"/>
    <col min="7" max="7" width="12.3984375" bestFit="1" customWidth="1"/>
    <col min="8" max="8" width="11" bestFit="1" customWidth="1"/>
    <col min="9" max="9" width="12.19921875" customWidth="1"/>
  </cols>
  <sheetData>
    <row r="1" spans="1:11" ht="24" x14ac:dyDescent="0.35">
      <c r="B1" s="4"/>
      <c r="C1" s="2"/>
      <c r="D1" s="2"/>
      <c r="E1" s="2"/>
      <c r="F1" s="2"/>
      <c r="G1" s="2"/>
      <c r="H1" s="2"/>
    </row>
    <row r="2" spans="1:11" ht="20" x14ac:dyDescent="0.3">
      <c r="A2" s="22"/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  <c r="J2" s="23"/>
      <c r="K2" s="23"/>
    </row>
    <row r="3" spans="1:11" ht="20" x14ac:dyDescent="0.3">
      <c r="A3" s="22"/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  <c r="J3" s="23"/>
      <c r="K3" s="23"/>
    </row>
    <row r="4" spans="1:11" ht="20" x14ac:dyDescent="0.3">
      <c r="A4" s="22"/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  <c r="J4" s="23"/>
      <c r="K4" s="23"/>
    </row>
    <row r="5" spans="1:11" ht="25" thickBot="1" x14ac:dyDescent="0.4">
      <c r="A5" s="22"/>
      <c r="B5" s="3"/>
      <c r="C5" s="3"/>
      <c r="D5" s="3"/>
      <c r="E5" s="3"/>
      <c r="F5" s="3"/>
      <c r="G5" s="3"/>
      <c r="H5" s="3"/>
      <c r="I5" s="2"/>
      <c r="J5" s="23"/>
      <c r="K5" s="23"/>
    </row>
    <row r="6" spans="1:11" ht="28" thickBot="1" x14ac:dyDescent="0.5">
      <c r="A6" s="22"/>
      <c r="B6" s="188" t="s">
        <v>69</v>
      </c>
      <c r="C6" s="189"/>
      <c r="D6" s="189"/>
      <c r="E6" s="189"/>
      <c r="F6" s="189"/>
      <c r="G6" s="189"/>
      <c r="H6" s="190"/>
      <c r="J6" s="23"/>
      <c r="K6" s="23"/>
    </row>
    <row r="7" spans="1:11" ht="21.75" customHeight="1" x14ac:dyDescent="0.35">
      <c r="A7" s="22"/>
      <c r="B7" s="25"/>
      <c r="C7" s="17"/>
      <c r="D7" s="17"/>
      <c r="E7" s="17"/>
      <c r="F7" s="17"/>
      <c r="G7" s="1"/>
      <c r="H7" s="91"/>
      <c r="I7" s="23"/>
    </row>
    <row r="8" spans="1:11" ht="28" x14ac:dyDescent="0.45">
      <c r="A8" s="22"/>
      <c r="B8" s="42" t="s">
        <v>62</v>
      </c>
      <c r="C8" s="61" t="s">
        <v>13</v>
      </c>
      <c r="D8" s="61" t="s">
        <v>22</v>
      </c>
      <c r="E8" s="61" t="s">
        <v>14</v>
      </c>
      <c r="F8" s="61"/>
      <c r="G8" s="1"/>
      <c r="H8" s="91"/>
      <c r="I8" s="23"/>
    </row>
    <row r="9" spans="1:11" ht="22" x14ac:dyDescent="0.35">
      <c r="A9" s="22"/>
      <c r="B9" s="26" t="s">
        <v>23</v>
      </c>
      <c r="C9" s="17">
        <v>112</v>
      </c>
      <c r="D9" s="17"/>
      <c r="E9" s="17">
        <v>0.3</v>
      </c>
      <c r="F9" s="191"/>
      <c r="G9" s="191"/>
      <c r="H9" s="192"/>
      <c r="I9" s="23"/>
    </row>
    <row r="10" spans="1:11" ht="22" x14ac:dyDescent="0.35">
      <c r="A10" s="22"/>
      <c r="B10" s="26" t="s">
        <v>31</v>
      </c>
      <c r="C10" s="17" t="s">
        <v>363</v>
      </c>
      <c r="D10" s="17">
        <v>0.24</v>
      </c>
      <c r="F10" s="121"/>
      <c r="G10" s="118" t="s">
        <v>210</v>
      </c>
      <c r="H10" s="91"/>
      <c r="I10" s="23"/>
    </row>
    <row r="11" spans="1:11" ht="21" x14ac:dyDescent="0.35">
      <c r="A11" s="22"/>
      <c r="B11" s="26"/>
      <c r="C11" s="17"/>
      <c r="D11" s="17"/>
      <c r="E11" s="17"/>
      <c r="F11" s="17"/>
      <c r="G11" s="1"/>
      <c r="H11" s="91"/>
      <c r="I11" s="23"/>
    </row>
    <row r="12" spans="1:11" ht="27" x14ac:dyDescent="0.45">
      <c r="A12" s="22"/>
      <c r="B12" s="43" t="s">
        <v>63</v>
      </c>
      <c r="C12" s="61" t="s">
        <v>13</v>
      </c>
      <c r="D12" s="61" t="s">
        <v>21</v>
      </c>
      <c r="E12" s="61" t="s">
        <v>14</v>
      </c>
      <c r="F12" s="17"/>
      <c r="G12" s="17"/>
      <c r="H12" s="91"/>
      <c r="I12" s="23"/>
    </row>
    <row r="13" spans="1:11" ht="24" x14ac:dyDescent="0.4">
      <c r="A13" s="22"/>
      <c r="B13" s="45" t="s">
        <v>163</v>
      </c>
      <c r="C13" s="19"/>
      <c r="D13" s="24"/>
      <c r="E13" s="24"/>
      <c r="F13" s="17"/>
      <c r="G13" s="17"/>
      <c r="H13" s="91"/>
      <c r="I13" s="23"/>
    </row>
    <row r="14" spans="1:11" ht="21" x14ac:dyDescent="0.35">
      <c r="A14" s="22"/>
      <c r="B14" s="44" t="s">
        <v>159</v>
      </c>
      <c r="C14" s="17">
        <v>24</v>
      </c>
      <c r="D14" s="17">
        <v>7</v>
      </c>
      <c r="E14" s="17">
        <f>(D14-10)/3</f>
        <v>-1</v>
      </c>
      <c r="F14" s="17"/>
      <c r="G14" s="17"/>
      <c r="H14" s="91"/>
      <c r="I14" s="23"/>
    </row>
    <row r="15" spans="1:11" ht="21" x14ac:dyDescent="0.35">
      <c r="A15" s="22"/>
      <c r="B15" s="44" t="s">
        <v>162</v>
      </c>
      <c r="C15" s="17">
        <v>30</v>
      </c>
      <c r="D15" s="17">
        <v>9</v>
      </c>
      <c r="E15" s="17">
        <f>(D15-10)/3</f>
        <v>-0.33333333333333331</v>
      </c>
      <c r="F15" s="17"/>
      <c r="G15" s="17"/>
      <c r="H15" s="91"/>
      <c r="I15" s="23"/>
    </row>
    <row r="16" spans="1:11" ht="21" x14ac:dyDescent="0.35">
      <c r="A16" s="22"/>
      <c r="B16" s="44" t="s">
        <v>161</v>
      </c>
      <c r="C16" s="17"/>
      <c r="D16" s="17"/>
      <c r="E16" s="17"/>
      <c r="F16" s="17"/>
      <c r="G16" s="17"/>
      <c r="H16" s="91"/>
      <c r="I16" s="23"/>
    </row>
    <row r="17" spans="1:9" ht="21" x14ac:dyDescent="0.35">
      <c r="A17" s="22"/>
      <c r="B17" s="44" t="s">
        <v>160</v>
      </c>
      <c r="C17" s="17"/>
      <c r="D17" s="17"/>
      <c r="E17" s="17"/>
      <c r="F17" s="17"/>
      <c r="G17" s="17"/>
      <c r="H17" s="91"/>
      <c r="I17" s="23"/>
    </row>
    <row r="18" spans="1:9" ht="27" x14ac:dyDescent="0.45">
      <c r="A18" s="22"/>
      <c r="B18" s="45" t="s">
        <v>103</v>
      </c>
      <c r="C18" s="61" t="s">
        <v>104</v>
      </c>
      <c r="D18" s="61" t="s">
        <v>109</v>
      </c>
      <c r="E18" s="17"/>
      <c r="F18" s="17"/>
      <c r="G18" s="17"/>
      <c r="H18" s="91"/>
      <c r="I18" s="23"/>
    </row>
    <row r="19" spans="1:9" ht="21" x14ac:dyDescent="0.35">
      <c r="A19" s="22"/>
      <c r="B19" s="44" t="s">
        <v>64</v>
      </c>
      <c r="C19" s="17">
        <f>D14-D15</f>
        <v>-2</v>
      </c>
      <c r="D19" s="17">
        <v>8</v>
      </c>
      <c r="E19" s="17">
        <f>(D19-10)/3</f>
        <v>-0.66666666666666663</v>
      </c>
      <c r="F19" s="17"/>
      <c r="G19" s="17"/>
      <c r="H19" s="91"/>
      <c r="I19" s="23"/>
    </row>
    <row r="20" spans="1:9" ht="21" x14ac:dyDescent="0.35">
      <c r="A20" s="22"/>
      <c r="B20" s="44"/>
      <c r="C20" s="17"/>
      <c r="D20" s="17"/>
      <c r="E20" s="17"/>
      <c r="F20" s="17"/>
      <c r="G20" s="17"/>
      <c r="H20" s="91"/>
      <c r="I20" s="23"/>
    </row>
    <row r="21" spans="1:9" ht="22.5" customHeight="1" x14ac:dyDescent="0.45">
      <c r="A21" s="22"/>
      <c r="B21" s="45" t="s">
        <v>158</v>
      </c>
      <c r="C21" s="61" t="s">
        <v>13</v>
      </c>
      <c r="D21" s="61" t="s">
        <v>21</v>
      </c>
      <c r="E21" s="17"/>
      <c r="F21" s="17"/>
      <c r="G21" s="17"/>
      <c r="H21" s="91"/>
      <c r="I21" s="23"/>
    </row>
    <row r="22" spans="1:9" ht="22.5" customHeight="1" x14ac:dyDescent="0.35">
      <c r="A22" s="22"/>
      <c r="B22" s="44" t="s">
        <v>153</v>
      </c>
      <c r="C22" s="17"/>
      <c r="D22" s="17"/>
      <c r="E22" s="17"/>
      <c r="F22" s="17"/>
      <c r="G22" s="17"/>
      <c r="H22" s="91"/>
      <c r="I22" s="23"/>
    </row>
    <row r="23" spans="1:9" ht="22.5" customHeight="1" x14ac:dyDescent="0.35">
      <c r="A23" s="22"/>
      <c r="B23" s="44" t="s">
        <v>154</v>
      </c>
      <c r="C23" s="17"/>
      <c r="D23" s="17"/>
      <c r="E23" s="17"/>
      <c r="F23" s="17"/>
      <c r="G23" s="17"/>
      <c r="H23" s="91"/>
      <c r="I23" s="23"/>
    </row>
    <row r="24" spans="1:9" ht="22.5" customHeight="1" x14ac:dyDescent="0.35">
      <c r="A24" s="22"/>
      <c r="B24" s="44" t="s">
        <v>155</v>
      </c>
      <c r="C24" s="17"/>
      <c r="D24" s="17"/>
      <c r="E24" s="17"/>
      <c r="F24" s="17"/>
      <c r="G24" s="17"/>
      <c r="H24" s="91"/>
      <c r="I24" s="23"/>
    </row>
    <row r="25" spans="1:9" ht="22.5" customHeight="1" x14ac:dyDescent="0.35">
      <c r="A25" s="22"/>
      <c r="B25" s="44" t="s">
        <v>156</v>
      </c>
      <c r="C25" s="17"/>
      <c r="D25" s="17"/>
      <c r="E25" s="17"/>
      <c r="F25" s="17"/>
      <c r="G25" s="17"/>
      <c r="H25" s="91"/>
      <c r="I25" s="23"/>
    </row>
    <row r="26" spans="1:9" ht="22.5" customHeight="1" x14ac:dyDescent="0.35">
      <c r="A26" s="22"/>
      <c r="B26" s="44" t="s">
        <v>65</v>
      </c>
      <c r="C26" s="17"/>
      <c r="D26" s="17"/>
      <c r="E26" s="17"/>
      <c r="F26" s="17"/>
      <c r="G26" s="17"/>
      <c r="H26" s="91"/>
      <c r="I26" s="23"/>
    </row>
    <row r="27" spans="1:9" ht="22.5" customHeight="1" x14ac:dyDescent="0.35">
      <c r="A27" s="22"/>
      <c r="B27" s="44" t="s">
        <v>66</v>
      </c>
      <c r="C27" s="17"/>
      <c r="D27" s="17"/>
      <c r="E27" s="17"/>
      <c r="F27" s="17"/>
      <c r="G27" s="17"/>
      <c r="H27" s="91"/>
      <c r="I27" s="23"/>
    </row>
    <row r="28" spans="1:9" ht="22.5" customHeight="1" x14ac:dyDescent="0.35">
      <c r="A28" s="22"/>
      <c r="B28" s="44" t="s">
        <v>157</v>
      </c>
      <c r="C28" s="17"/>
      <c r="D28" s="17"/>
      <c r="E28" s="17"/>
      <c r="F28" s="17"/>
      <c r="G28" s="17"/>
      <c r="H28" s="91"/>
      <c r="I28" s="23"/>
    </row>
    <row r="29" spans="1:9" ht="22.5" customHeight="1" x14ac:dyDescent="0.35">
      <c r="A29" s="22"/>
      <c r="B29" s="45" t="s">
        <v>67</v>
      </c>
      <c r="C29" s="17"/>
      <c r="D29" s="17"/>
      <c r="E29" s="17"/>
      <c r="F29" s="17"/>
      <c r="G29" s="17"/>
      <c r="H29" s="91"/>
      <c r="I29" s="23"/>
    </row>
    <row r="30" spans="1:9" ht="22.5" customHeight="1" x14ac:dyDescent="0.35">
      <c r="A30" s="22"/>
      <c r="B30" s="45" t="s">
        <v>68</v>
      </c>
      <c r="C30" s="17"/>
      <c r="D30" s="17"/>
      <c r="E30" s="17"/>
      <c r="F30" s="17"/>
      <c r="G30" s="17"/>
      <c r="H30" s="91"/>
      <c r="I30" s="23"/>
    </row>
    <row r="31" spans="1:9" ht="22.5" customHeight="1" x14ac:dyDescent="0.35">
      <c r="A31" s="22"/>
      <c r="B31" s="45" t="s">
        <v>32</v>
      </c>
      <c r="C31" s="17"/>
      <c r="D31" s="17"/>
      <c r="E31" s="17"/>
      <c r="F31" s="17"/>
      <c r="G31" s="17"/>
      <c r="H31" s="91"/>
      <c r="I31" s="23"/>
    </row>
    <row r="32" spans="1:9" ht="21" x14ac:dyDescent="0.35">
      <c r="A32" s="22"/>
      <c r="B32" s="44"/>
      <c r="C32" s="17"/>
      <c r="D32" s="17"/>
      <c r="E32" s="17"/>
      <c r="F32" s="17"/>
      <c r="G32" s="17"/>
      <c r="H32" s="91"/>
      <c r="I32" s="23"/>
    </row>
    <row r="33" spans="1:9" ht="27" x14ac:dyDescent="0.45">
      <c r="A33" s="22"/>
      <c r="B33" s="43" t="s">
        <v>26</v>
      </c>
      <c r="C33" s="61" t="s">
        <v>13</v>
      </c>
      <c r="D33" s="61" t="s">
        <v>21</v>
      </c>
      <c r="E33" s="61" t="s">
        <v>14</v>
      </c>
      <c r="F33" s="61" t="s">
        <v>15</v>
      </c>
      <c r="G33" s="17"/>
      <c r="H33" s="91"/>
      <c r="I33" s="23"/>
    </row>
    <row r="34" spans="1:9" ht="24" x14ac:dyDescent="0.4">
      <c r="A34" s="22"/>
      <c r="B34" s="44" t="s">
        <v>105</v>
      </c>
      <c r="C34" s="17">
        <v>9</v>
      </c>
      <c r="D34" s="24"/>
      <c r="E34" s="24"/>
      <c r="F34" s="19"/>
      <c r="G34" s="17"/>
      <c r="H34" s="91"/>
      <c r="I34" s="23"/>
    </row>
    <row r="35" spans="1:9" ht="24" x14ac:dyDescent="0.4">
      <c r="A35" s="22"/>
      <c r="B35" s="44" t="s">
        <v>71</v>
      </c>
      <c r="C35" s="17">
        <v>59</v>
      </c>
      <c r="D35" s="24"/>
      <c r="E35" s="24"/>
      <c r="F35" s="19"/>
      <c r="G35" s="17"/>
      <c r="H35" s="91"/>
      <c r="I35" s="23"/>
    </row>
    <row r="36" spans="1:9" ht="24" x14ac:dyDescent="0.4">
      <c r="A36" s="22"/>
      <c r="B36" s="44" t="s">
        <v>72</v>
      </c>
      <c r="C36" s="17">
        <v>121</v>
      </c>
      <c r="D36" s="24"/>
      <c r="E36" s="24"/>
      <c r="F36" s="19"/>
      <c r="G36" s="17"/>
      <c r="H36" s="91"/>
      <c r="I36" s="23"/>
    </row>
    <row r="37" spans="1:9" ht="24" x14ac:dyDescent="0.4">
      <c r="A37" s="22"/>
      <c r="B37" s="44" t="s">
        <v>106</v>
      </c>
      <c r="C37" s="17">
        <v>2</v>
      </c>
      <c r="D37" s="24"/>
      <c r="E37" s="24"/>
      <c r="F37" s="19"/>
      <c r="G37" s="17"/>
      <c r="H37" s="91"/>
      <c r="I37" s="23"/>
    </row>
    <row r="38" spans="1:9" ht="24" x14ac:dyDescent="0.4">
      <c r="A38" s="22"/>
      <c r="B38" s="44" t="s">
        <v>74</v>
      </c>
      <c r="C38" s="17">
        <v>656</v>
      </c>
      <c r="D38" s="24"/>
      <c r="E38" s="24"/>
      <c r="F38" s="19"/>
      <c r="G38" s="17"/>
      <c r="H38" s="91"/>
      <c r="I38" s="23"/>
    </row>
    <row r="39" spans="1:9" ht="21" x14ac:dyDescent="0.35">
      <c r="A39" s="22"/>
      <c r="B39" s="45" t="s">
        <v>27</v>
      </c>
      <c r="C39" s="17">
        <v>19</v>
      </c>
      <c r="D39" s="17">
        <v>13</v>
      </c>
      <c r="E39" s="17">
        <f>(D39-10)/3</f>
        <v>1</v>
      </c>
      <c r="F39" s="17"/>
      <c r="G39" s="17"/>
      <c r="H39" s="91"/>
      <c r="I39" s="23"/>
    </row>
    <row r="40" spans="1:9" ht="21" x14ac:dyDescent="0.35">
      <c r="A40" s="22"/>
      <c r="B40" s="45" t="s">
        <v>28</v>
      </c>
      <c r="C40" s="173">
        <f>C35/C34</f>
        <v>6.5555555555555554</v>
      </c>
      <c r="D40" s="17">
        <v>11</v>
      </c>
      <c r="E40" s="17">
        <f>(D40-10)/3</f>
        <v>0.33333333333333331</v>
      </c>
      <c r="F40" s="17"/>
      <c r="G40" s="92"/>
      <c r="H40" s="91"/>
      <c r="I40" s="23"/>
    </row>
    <row r="41" spans="1:9" ht="21" x14ac:dyDescent="0.35">
      <c r="A41" s="22"/>
      <c r="B41" s="45" t="s">
        <v>29</v>
      </c>
      <c r="C41" s="173">
        <f>C38/C36</f>
        <v>5.4214876033057848</v>
      </c>
      <c r="D41" s="17">
        <v>8</v>
      </c>
      <c r="E41" s="17">
        <f>(D41-10)/3</f>
        <v>-0.66666666666666663</v>
      </c>
      <c r="F41" s="17"/>
      <c r="G41" s="92"/>
      <c r="H41" s="91"/>
      <c r="I41" s="23"/>
    </row>
    <row r="42" spans="1:9" ht="21" x14ac:dyDescent="0.35">
      <c r="A42" s="22"/>
      <c r="B42" s="45" t="s">
        <v>30</v>
      </c>
      <c r="C42" s="17" t="s">
        <v>364</v>
      </c>
      <c r="D42" s="17">
        <v>10</v>
      </c>
      <c r="E42" s="17">
        <f>(D42-10)/3</f>
        <v>0</v>
      </c>
      <c r="F42" s="17"/>
      <c r="G42" s="92"/>
      <c r="H42" s="91"/>
      <c r="I42" s="23"/>
    </row>
    <row r="43" spans="1:9" ht="21" x14ac:dyDescent="0.35">
      <c r="A43" s="22"/>
      <c r="B43" s="45" t="s">
        <v>73</v>
      </c>
      <c r="C43" s="17">
        <f>C37</f>
        <v>2</v>
      </c>
      <c r="D43" s="17"/>
      <c r="E43" s="17"/>
      <c r="F43" s="17">
        <v>50</v>
      </c>
      <c r="G43" s="92"/>
      <c r="H43" s="91"/>
      <c r="I43" s="23"/>
    </row>
    <row r="44" spans="1:9" ht="21" x14ac:dyDescent="0.35">
      <c r="A44" s="22"/>
      <c r="B44" s="45" t="s">
        <v>70</v>
      </c>
      <c r="C44" s="173">
        <f>C37/C34</f>
        <v>0.22222222222222221</v>
      </c>
      <c r="D44" s="17">
        <v>11</v>
      </c>
      <c r="E44" s="17">
        <f>(D44-10)/3</f>
        <v>0.33333333333333331</v>
      </c>
      <c r="F44" s="17"/>
      <c r="G44" s="92"/>
      <c r="H44" s="91"/>
      <c r="I44" s="23"/>
    </row>
    <row r="45" spans="1:9" ht="21" thickBot="1" x14ac:dyDescent="0.35">
      <c r="A45" s="22"/>
      <c r="B45" s="47"/>
      <c r="C45" s="48"/>
      <c r="D45" s="48"/>
      <c r="E45" s="48"/>
      <c r="F45" s="48"/>
      <c r="G45" s="48"/>
      <c r="H45" s="41"/>
      <c r="I45" s="23"/>
    </row>
    <row r="46" spans="1:9" ht="20" x14ac:dyDescent="0.3">
      <c r="A46" s="22"/>
    </row>
    <row r="47" spans="1:9" ht="20" x14ac:dyDescent="0.3">
      <c r="A47" s="22"/>
    </row>
    <row r="48" spans="1:9" ht="20" x14ac:dyDescent="0.3">
      <c r="A48" s="22"/>
    </row>
    <row r="49" spans="2:9" x14ac:dyDescent="0.25">
      <c r="B49" s="155" t="str">
        <f>Info!B2</f>
        <v>ชื่อ</v>
      </c>
      <c r="C49" s="155" t="str">
        <f>Info!C2</f>
        <v>หมูเด้ง</v>
      </c>
      <c r="D49" s="155" t="str">
        <f>Info!B3</f>
        <v>นามสกุล</v>
      </c>
      <c r="E49" s="155" t="str">
        <f>Info!C3</f>
        <v>ขาหมู</v>
      </c>
      <c r="F49" s="156" t="str">
        <f>Info!B4</f>
        <v>HN</v>
      </c>
      <c r="G49" s="156">
        <f>Info!C4</f>
        <v>1234567</v>
      </c>
      <c r="H49" s="157" t="str">
        <f>Info!B5</f>
        <v>วันที่ทำ</v>
      </c>
      <c r="I49" s="157">
        <f>Info!C5</f>
        <v>45562</v>
      </c>
    </row>
    <row r="50" spans="2:9" x14ac:dyDescent="0.25">
      <c r="B50" s="156" t="str">
        <f>Info!B6</f>
        <v>อายุ</v>
      </c>
      <c r="C50" s="156">
        <f>Info!C6</f>
        <v>55</v>
      </c>
      <c r="D50" s="155" t="str">
        <f>Info!B7</f>
        <v>เพศ</v>
      </c>
      <c r="E50" s="155" t="str">
        <f>Info!C7</f>
        <v>F</v>
      </c>
      <c r="F50" s="156" t="str">
        <f>Info!B8</f>
        <v>การศึกษา</v>
      </c>
      <c r="G50" s="156" t="str">
        <f>Info!C8</f>
        <v>ป.โท</v>
      </c>
      <c r="H50" s="156" t="str">
        <f>Info!B9</f>
        <v>มือที่ถนัด</v>
      </c>
      <c r="I50" s="156" t="str">
        <f>Info!C9</f>
        <v>RH</v>
      </c>
    </row>
    <row r="51" spans="2:9" x14ac:dyDescent="0.25">
      <c r="B51" s="156" t="str">
        <f>Info!B10</f>
        <v>ผู้ทำ</v>
      </c>
      <c r="C51" s="156" t="str">
        <f>Info!C10</f>
        <v>Psychologist A</v>
      </c>
      <c r="D51" s="156" t="str">
        <f>Info!B11</f>
        <v>แพทย์ผู้ส่ง</v>
      </c>
      <c r="E51" s="156" t="str">
        <f>Info!C11</f>
        <v>พญ.หมูเด้ง</v>
      </c>
      <c r="F51" s="157" t="str">
        <f>Info!B12</f>
        <v>ครั้งก่อนทำวันที่</v>
      </c>
      <c r="G51" s="157">
        <f>Info!C12</f>
        <v>45560</v>
      </c>
      <c r="H51" s="156"/>
      <c r="I51" s="156"/>
    </row>
    <row r="52" spans="2:9" ht="25" thickBot="1" x14ac:dyDescent="0.3">
      <c r="B52" s="3"/>
      <c r="C52" s="3"/>
      <c r="D52" s="3"/>
      <c r="E52" s="3"/>
      <c r="F52" s="3"/>
      <c r="G52" s="3"/>
      <c r="H52" s="3"/>
    </row>
    <row r="53" spans="2:9" ht="28" thickBot="1" x14ac:dyDescent="0.5">
      <c r="B53" s="188" t="s">
        <v>75</v>
      </c>
      <c r="C53" s="189"/>
      <c r="D53" s="189"/>
      <c r="E53" s="189"/>
      <c r="F53" s="189"/>
      <c r="G53" s="189"/>
      <c r="H53" s="190"/>
    </row>
    <row r="54" spans="2:9" ht="28" x14ac:dyDescent="0.45">
      <c r="B54" s="51" t="s">
        <v>76</v>
      </c>
      <c r="C54" s="49" t="s">
        <v>13</v>
      </c>
      <c r="D54" s="49" t="s">
        <v>21</v>
      </c>
      <c r="E54" s="49" t="s">
        <v>14</v>
      </c>
      <c r="F54" s="60" t="s">
        <v>15</v>
      </c>
      <c r="G54" s="49"/>
      <c r="H54" s="52"/>
    </row>
    <row r="55" spans="2:9" ht="21.75" customHeight="1" x14ac:dyDescent="0.25">
      <c r="B55" s="53" t="s">
        <v>83</v>
      </c>
      <c r="C55" s="50"/>
      <c r="D55" s="50"/>
      <c r="E55" s="50"/>
      <c r="F55" s="50"/>
      <c r="G55" s="50"/>
      <c r="H55" s="54"/>
    </row>
    <row r="56" spans="2:9" ht="24" x14ac:dyDescent="0.35">
      <c r="B56" s="55" t="s">
        <v>151</v>
      </c>
      <c r="C56" s="17">
        <v>32</v>
      </c>
      <c r="D56" s="17">
        <v>9</v>
      </c>
      <c r="E56" s="17">
        <f>(D56-10)/3</f>
        <v>-0.33333333333333331</v>
      </c>
      <c r="F56" s="1"/>
      <c r="G56" s="1"/>
      <c r="H56" s="66"/>
    </row>
    <row r="57" spans="2:9" ht="24" x14ac:dyDescent="0.35">
      <c r="B57" s="55" t="s">
        <v>147</v>
      </c>
      <c r="C57" s="17">
        <v>54</v>
      </c>
      <c r="D57" s="17">
        <v>10</v>
      </c>
      <c r="E57" s="17">
        <f>(D57-10)/3</f>
        <v>0</v>
      </c>
      <c r="F57" s="1"/>
      <c r="G57" s="1"/>
      <c r="H57" s="66"/>
    </row>
    <row r="58" spans="2:9" ht="24" x14ac:dyDescent="0.35">
      <c r="B58" s="55" t="s">
        <v>148</v>
      </c>
      <c r="C58" s="17">
        <v>48</v>
      </c>
      <c r="D58" s="17">
        <v>11</v>
      </c>
      <c r="E58" s="17">
        <f>(D58-10)/3</f>
        <v>0.33333333333333331</v>
      </c>
      <c r="F58" s="1"/>
      <c r="G58" s="1"/>
      <c r="H58" s="66"/>
    </row>
    <row r="59" spans="2:9" ht="24" x14ac:dyDescent="0.35">
      <c r="B59" s="55" t="s">
        <v>149</v>
      </c>
      <c r="C59" s="17">
        <v>110</v>
      </c>
      <c r="D59" s="17">
        <v>11</v>
      </c>
      <c r="E59" s="17">
        <f>(D59-10)/3</f>
        <v>0.33333333333333331</v>
      </c>
      <c r="F59" s="1"/>
      <c r="G59" s="1"/>
      <c r="H59" s="66"/>
    </row>
    <row r="60" spans="2:9" ht="24" x14ac:dyDescent="0.35">
      <c r="B60" s="55" t="s">
        <v>150</v>
      </c>
      <c r="C60" s="17">
        <v>78</v>
      </c>
      <c r="D60" s="17">
        <v>7</v>
      </c>
      <c r="E60" s="17">
        <f>(D60-10)/3</f>
        <v>-1</v>
      </c>
      <c r="F60" s="1"/>
      <c r="G60" s="1"/>
      <c r="H60" s="66"/>
    </row>
    <row r="61" spans="2:9" ht="27" x14ac:dyDescent="0.45">
      <c r="B61" s="56" t="s">
        <v>84</v>
      </c>
      <c r="C61" s="61" t="s">
        <v>107</v>
      </c>
      <c r="D61" s="61" t="s">
        <v>108</v>
      </c>
      <c r="E61" s="17"/>
      <c r="F61" s="1"/>
      <c r="G61" s="1"/>
      <c r="H61" s="66"/>
    </row>
    <row r="62" spans="2:9" ht="21" x14ac:dyDescent="0.35">
      <c r="B62" s="57" t="s">
        <v>77</v>
      </c>
      <c r="C62" s="17">
        <f>D57+D58</f>
        <v>21</v>
      </c>
      <c r="D62" s="17">
        <v>11</v>
      </c>
      <c r="E62" s="17">
        <f>(D62-10)/3</f>
        <v>0.33333333333333331</v>
      </c>
      <c r="F62" s="1"/>
      <c r="G62" s="1"/>
      <c r="H62" s="66"/>
    </row>
    <row r="63" spans="2:9" ht="27" x14ac:dyDescent="0.45">
      <c r="B63" s="56" t="s">
        <v>85</v>
      </c>
      <c r="C63" s="61" t="s">
        <v>104</v>
      </c>
      <c r="D63" s="61" t="s">
        <v>109</v>
      </c>
      <c r="E63" s="17"/>
      <c r="F63" s="1"/>
      <c r="G63" s="1"/>
      <c r="H63" s="66"/>
    </row>
    <row r="64" spans="2:9" ht="21" x14ac:dyDescent="0.35">
      <c r="B64" s="57" t="s">
        <v>78</v>
      </c>
      <c r="C64" s="17">
        <f>D59-D56</f>
        <v>2</v>
      </c>
      <c r="D64" s="17">
        <v>13</v>
      </c>
      <c r="E64" s="17">
        <f>(D64-10)/3</f>
        <v>1</v>
      </c>
      <c r="F64" s="1"/>
      <c r="G64" s="1"/>
      <c r="H64" s="66"/>
    </row>
    <row r="65" spans="1:11" ht="21" x14ac:dyDescent="0.35">
      <c r="B65" s="57" t="s">
        <v>79</v>
      </c>
      <c r="C65" s="17">
        <f>D59-D57</f>
        <v>1</v>
      </c>
      <c r="D65" s="17">
        <v>11</v>
      </c>
      <c r="E65" s="17">
        <f>(D65-10)/3</f>
        <v>0.33333333333333331</v>
      </c>
      <c r="F65" s="1"/>
      <c r="G65" s="1"/>
      <c r="H65" s="66"/>
    </row>
    <row r="66" spans="1:11" ht="21" x14ac:dyDescent="0.35">
      <c r="B66" s="57" t="s">
        <v>80</v>
      </c>
      <c r="C66" s="17">
        <f>D59-D58</f>
        <v>0</v>
      </c>
      <c r="D66" s="17">
        <v>10</v>
      </c>
      <c r="E66" s="17">
        <f>(D66-10)/3</f>
        <v>0</v>
      </c>
      <c r="F66" s="1"/>
      <c r="G66" s="1"/>
      <c r="H66" s="66"/>
    </row>
    <row r="67" spans="1:11" ht="21" x14ac:dyDescent="0.35">
      <c r="B67" s="57" t="s">
        <v>82</v>
      </c>
      <c r="C67" s="17">
        <f>D59-D62</f>
        <v>0</v>
      </c>
      <c r="D67" s="17">
        <v>10</v>
      </c>
      <c r="E67" s="17">
        <f>(D67-10)/3</f>
        <v>0</v>
      </c>
      <c r="F67" s="1"/>
      <c r="G67" s="1"/>
      <c r="H67" s="66"/>
    </row>
    <row r="68" spans="1:11" ht="21" x14ac:dyDescent="0.35">
      <c r="B68" s="57" t="s">
        <v>81</v>
      </c>
      <c r="C68" s="17">
        <f>D59-D60</f>
        <v>4</v>
      </c>
      <c r="D68" s="17">
        <v>14</v>
      </c>
      <c r="E68" s="17">
        <f>(D68-10)/3</f>
        <v>1.3333333333333333</v>
      </c>
      <c r="F68" s="1"/>
      <c r="G68" s="1"/>
      <c r="H68" s="66"/>
    </row>
    <row r="69" spans="1:11" ht="28" x14ac:dyDescent="0.45">
      <c r="B69" s="46" t="s">
        <v>86</v>
      </c>
      <c r="C69" s="50" t="s">
        <v>13</v>
      </c>
      <c r="D69" s="61" t="s">
        <v>21</v>
      </c>
      <c r="E69" s="17"/>
      <c r="F69" s="1"/>
      <c r="G69" s="1"/>
      <c r="H69" s="66"/>
    </row>
    <row r="70" spans="1:11" ht="21" x14ac:dyDescent="0.35">
      <c r="B70" s="21" t="s">
        <v>89</v>
      </c>
      <c r="C70" s="93"/>
      <c r="D70" s="93"/>
      <c r="E70" s="93"/>
      <c r="F70" s="93"/>
      <c r="G70" s="93"/>
      <c r="H70" s="91"/>
      <c r="I70" s="23"/>
      <c r="J70" s="23"/>
    </row>
    <row r="71" spans="1:11" ht="21" x14ac:dyDescent="0.35">
      <c r="B71" s="20" t="s">
        <v>88</v>
      </c>
      <c r="C71" s="17">
        <v>0</v>
      </c>
      <c r="D71" s="93"/>
      <c r="E71" s="93"/>
      <c r="F71" s="17">
        <v>100</v>
      </c>
      <c r="G71" s="93"/>
      <c r="H71" s="91"/>
      <c r="I71" s="23"/>
      <c r="J71" s="23"/>
    </row>
    <row r="72" spans="1:11" ht="21" x14ac:dyDescent="0.35">
      <c r="A72" s="23"/>
      <c r="B72" s="20" t="s">
        <v>87</v>
      </c>
      <c r="C72" s="17">
        <v>0</v>
      </c>
      <c r="D72" s="93"/>
      <c r="E72" s="93"/>
      <c r="F72" s="17">
        <v>100</v>
      </c>
      <c r="G72" s="93"/>
      <c r="H72" s="91"/>
      <c r="I72" s="23"/>
      <c r="J72" s="23"/>
      <c r="K72" s="23"/>
    </row>
    <row r="73" spans="1:11" ht="21" x14ac:dyDescent="0.35">
      <c r="A73" s="23"/>
      <c r="B73" s="21" t="s">
        <v>90</v>
      </c>
      <c r="C73" s="93"/>
      <c r="D73" s="93"/>
      <c r="E73" s="93"/>
      <c r="F73" s="93"/>
      <c r="G73" s="93"/>
      <c r="H73" s="91"/>
      <c r="I73" s="23"/>
      <c r="J73" s="23"/>
      <c r="K73" s="23"/>
    </row>
    <row r="74" spans="1:11" ht="21" x14ac:dyDescent="0.35">
      <c r="A74" s="23"/>
      <c r="B74" s="20" t="s">
        <v>91</v>
      </c>
      <c r="C74" s="17">
        <v>0</v>
      </c>
      <c r="D74" s="93"/>
      <c r="E74" s="93"/>
      <c r="F74" s="17">
        <v>100</v>
      </c>
      <c r="G74" s="93"/>
      <c r="H74" s="91"/>
      <c r="I74" s="23"/>
      <c r="J74" s="23"/>
      <c r="K74" s="23"/>
    </row>
    <row r="75" spans="1:11" ht="21" x14ac:dyDescent="0.35">
      <c r="A75" s="23"/>
      <c r="B75" s="20" t="s">
        <v>92</v>
      </c>
      <c r="C75" s="17">
        <v>0</v>
      </c>
      <c r="D75" s="93"/>
      <c r="E75" s="93"/>
      <c r="F75" s="17">
        <v>100</v>
      </c>
      <c r="G75" s="93"/>
      <c r="H75" s="91"/>
      <c r="I75" s="23"/>
      <c r="J75" s="23"/>
      <c r="K75" s="23"/>
    </row>
    <row r="76" spans="1:11" ht="21" x14ac:dyDescent="0.35">
      <c r="A76" s="23"/>
      <c r="B76" s="20" t="s">
        <v>93</v>
      </c>
      <c r="C76" s="17">
        <v>0</v>
      </c>
      <c r="D76" s="93"/>
      <c r="E76" s="93"/>
      <c r="F76" s="17">
        <v>100</v>
      </c>
      <c r="G76" s="93"/>
      <c r="H76" s="91"/>
      <c r="I76" s="23"/>
      <c r="J76" s="23"/>
      <c r="K76" s="23"/>
    </row>
    <row r="77" spans="1:11" ht="21" x14ac:dyDescent="0.35">
      <c r="A77" s="23"/>
      <c r="B77" s="21" t="s">
        <v>94</v>
      </c>
      <c r="C77" s="93"/>
      <c r="D77" s="93"/>
      <c r="E77" s="93"/>
      <c r="F77" s="93"/>
      <c r="G77" s="93"/>
      <c r="H77" s="91"/>
      <c r="I77" s="23"/>
      <c r="J77" s="23"/>
      <c r="K77" s="23"/>
    </row>
    <row r="78" spans="1:11" ht="21" x14ac:dyDescent="0.35">
      <c r="A78" s="23"/>
      <c r="B78" s="20" t="s">
        <v>91</v>
      </c>
      <c r="C78" s="17">
        <v>1</v>
      </c>
      <c r="D78" s="93"/>
      <c r="E78" s="93"/>
      <c r="F78" s="17">
        <v>12</v>
      </c>
      <c r="G78" s="93"/>
      <c r="H78" s="91"/>
      <c r="I78" s="23"/>
      <c r="J78" s="23"/>
      <c r="K78" s="23"/>
    </row>
    <row r="79" spans="1:11" ht="21" x14ac:dyDescent="0.35">
      <c r="A79" s="23"/>
      <c r="B79" s="20" t="s">
        <v>92</v>
      </c>
      <c r="C79" s="17">
        <v>0</v>
      </c>
      <c r="D79" s="93"/>
      <c r="E79" s="93"/>
      <c r="F79" s="17">
        <v>100</v>
      </c>
      <c r="G79" s="93"/>
      <c r="H79" s="91"/>
      <c r="I79" s="23"/>
      <c r="J79" s="23"/>
      <c r="K79" s="23"/>
    </row>
    <row r="80" spans="1:11" ht="21" x14ac:dyDescent="0.35">
      <c r="A80" s="23"/>
      <c r="B80" s="20" t="s">
        <v>93</v>
      </c>
      <c r="C80" s="17">
        <v>0</v>
      </c>
      <c r="D80" s="93"/>
      <c r="E80" s="93"/>
      <c r="F80" s="17">
        <v>100</v>
      </c>
      <c r="G80" s="93"/>
      <c r="H80" s="91"/>
      <c r="I80" s="23"/>
      <c r="J80" s="23"/>
      <c r="K80" s="23"/>
    </row>
    <row r="81" spans="1:11" ht="21" x14ac:dyDescent="0.35">
      <c r="A81" s="23"/>
      <c r="B81" s="21" t="s">
        <v>95</v>
      </c>
      <c r="C81" s="93"/>
      <c r="D81" s="93"/>
      <c r="E81" s="93"/>
      <c r="F81" s="93"/>
      <c r="G81" s="93"/>
      <c r="H81" s="91"/>
      <c r="I81" s="23"/>
      <c r="J81" s="23"/>
      <c r="K81" s="23"/>
    </row>
    <row r="82" spans="1:11" ht="21" x14ac:dyDescent="0.35">
      <c r="A82" s="23"/>
      <c r="B82" s="20" t="s">
        <v>91</v>
      </c>
      <c r="C82" s="17">
        <v>1</v>
      </c>
      <c r="D82" s="93"/>
      <c r="E82" s="93"/>
      <c r="F82" s="17">
        <v>42</v>
      </c>
      <c r="G82" s="93"/>
      <c r="H82" s="91"/>
      <c r="I82" s="23"/>
      <c r="J82" s="23"/>
      <c r="K82" s="23"/>
    </row>
    <row r="83" spans="1:11" ht="21" x14ac:dyDescent="0.35">
      <c r="A83" s="23"/>
      <c r="B83" s="20" t="s">
        <v>92</v>
      </c>
      <c r="C83" s="17">
        <v>0</v>
      </c>
      <c r="D83" s="93"/>
      <c r="E83" s="93"/>
      <c r="F83" s="17">
        <v>100</v>
      </c>
      <c r="G83" s="93"/>
      <c r="H83" s="91"/>
      <c r="I83" s="23"/>
      <c r="J83" s="23"/>
      <c r="K83" s="23"/>
    </row>
    <row r="84" spans="1:11" ht="21" x14ac:dyDescent="0.35">
      <c r="A84" s="23"/>
      <c r="B84" s="20" t="s">
        <v>93</v>
      </c>
      <c r="C84" s="17">
        <v>0</v>
      </c>
      <c r="D84" s="93"/>
      <c r="E84" s="93"/>
      <c r="F84" s="17">
        <v>100</v>
      </c>
      <c r="G84" s="93"/>
      <c r="H84" s="91"/>
      <c r="I84" s="23"/>
      <c r="J84" s="23"/>
      <c r="K84" s="23"/>
    </row>
    <row r="85" spans="1:11" ht="21" x14ac:dyDescent="0.35">
      <c r="A85" s="23"/>
      <c r="B85" s="20" t="s">
        <v>97</v>
      </c>
      <c r="C85" s="17">
        <f>C82+C83+C84</f>
        <v>1</v>
      </c>
      <c r="D85" s="17">
        <v>11</v>
      </c>
      <c r="E85" s="17">
        <f>(D85-10)/3</f>
        <v>0.33333333333333331</v>
      </c>
      <c r="F85" s="17"/>
      <c r="G85" s="93"/>
      <c r="H85" s="91"/>
      <c r="I85" s="23"/>
      <c r="J85" s="23"/>
      <c r="K85" s="23"/>
    </row>
    <row r="86" spans="1:11" ht="21" x14ac:dyDescent="0.35">
      <c r="A86" s="23"/>
      <c r="B86" s="21" t="s">
        <v>96</v>
      </c>
      <c r="C86" s="93"/>
      <c r="D86" s="93"/>
      <c r="E86" s="93"/>
      <c r="F86" s="93"/>
      <c r="G86" s="93"/>
      <c r="H86" s="91"/>
      <c r="I86" s="23"/>
      <c r="J86" s="23"/>
      <c r="K86" s="23"/>
    </row>
    <row r="87" spans="1:11" ht="22" thickBot="1" x14ac:dyDescent="0.4">
      <c r="A87" s="23"/>
      <c r="B87" s="58" t="s">
        <v>93</v>
      </c>
      <c r="C87" s="30">
        <v>0</v>
      </c>
      <c r="D87" s="94"/>
      <c r="E87" s="94"/>
      <c r="F87" s="30">
        <v>100</v>
      </c>
      <c r="G87" s="94"/>
      <c r="H87" s="95"/>
      <c r="I87" s="23"/>
      <c r="J87" s="23"/>
      <c r="K87" s="23"/>
    </row>
    <row r="88" spans="1:11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</row>
    <row r="90" spans="1:11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</row>
    <row r="92" spans="1:1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  <row r="93" spans="1:11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</row>
    <row r="94" spans="1:11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</row>
    <row r="95" spans="1:11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</row>
    <row r="96" spans="1:11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</row>
    <row r="97" spans="1:11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</row>
    <row r="98" spans="1:11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</row>
    <row r="99" spans="1:11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</row>
    <row r="100" spans="1:11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</row>
    <row r="101" spans="1:11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</row>
    <row r="102" spans="1:1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</row>
    <row r="103" spans="1:11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</row>
    <row r="104" spans="1:11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</row>
    <row r="105" spans="1:11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</row>
    <row r="106" spans="1:11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</row>
    <row r="107" spans="1:11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</row>
    <row r="108" spans="1:11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</row>
    <row r="109" spans="1:11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</row>
    <row r="110" spans="1:11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</row>
    <row r="111" spans="1:11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</row>
    <row r="112" spans="1:11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</row>
    <row r="113" spans="1:11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</row>
    <row r="114" spans="1:11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</row>
    <row r="115" spans="1:11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</row>
    <row r="116" spans="1:11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</row>
    <row r="117" spans="1:11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</row>
    <row r="118" spans="1:11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</row>
    <row r="119" spans="1:11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</row>
    <row r="120" spans="1:11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</row>
    <row r="121" spans="1:11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</row>
    <row r="122" spans="1:11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</row>
    <row r="123" spans="1:11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</row>
    <row r="124" spans="1:11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</row>
    <row r="125" spans="1:11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</row>
    <row r="126" spans="1:11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</row>
    <row r="127" spans="1:11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</row>
    <row r="128" spans="1:11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</row>
    <row r="129" spans="1:11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</row>
    <row r="130" spans="1:11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</row>
    <row r="131" spans="1:11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</row>
    <row r="133" spans="1:11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</row>
    <row r="134" spans="1:11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</row>
    <row r="135" spans="1:11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</row>
    <row r="136" spans="1:1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</row>
    <row r="137" spans="1:11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</row>
    <row r="138" spans="1:11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</row>
    <row r="139" spans="1:11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</row>
    <row r="140" spans="1:11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</row>
    <row r="141" spans="1:11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</row>
    <row r="142" spans="1:11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</row>
    <row r="143" spans="1:11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</row>
    <row r="144" spans="1:11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</row>
    <row r="145" spans="1:11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</row>
    <row r="146" spans="1:11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</row>
    <row r="147" spans="1:11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</row>
    <row r="148" spans="1:11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</row>
    <row r="149" spans="1:11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</row>
    <row r="150" spans="1:11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</row>
    <row r="151" spans="1:11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</row>
    <row r="152" spans="1:11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</row>
    <row r="153" spans="1:11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</row>
    <row r="154" spans="1:11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</row>
    <row r="155" spans="1:11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</row>
    <row r="156" spans="1:11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</row>
    <row r="157" spans="1:11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</row>
    <row r="158" spans="1:1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</row>
    <row r="159" spans="1:11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</row>
    <row r="160" spans="1:11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</row>
    <row r="161" spans="1:11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</row>
    <row r="162" spans="1:11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</row>
    <row r="163" spans="1:11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</row>
    <row r="164" spans="1:11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</row>
    <row r="165" spans="1:11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</row>
    <row r="166" spans="1:11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</row>
    <row r="167" spans="1:11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</row>
    <row r="168" spans="1:11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</row>
    <row r="169" spans="1:11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</row>
    <row r="170" spans="1:11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</row>
    <row r="171" spans="1:11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</row>
    <row r="172" spans="1:11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</row>
    <row r="173" spans="1:11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</row>
    <row r="174" spans="1:11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</row>
    <row r="175" spans="1:11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</row>
    <row r="176" spans="1:11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</row>
    <row r="177" spans="1:11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</row>
    <row r="178" spans="1:11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</row>
    <row r="179" spans="1:11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</row>
    <row r="180" spans="1:11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</row>
    <row r="181" spans="1:11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</row>
    <row r="182" spans="1:11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</row>
    <row r="183" spans="1:11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</row>
    <row r="184" spans="1:11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</row>
    <row r="185" spans="1:11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</row>
    <row r="186" spans="1:11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</row>
    <row r="187" spans="1:11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</row>
    <row r="188" spans="1:11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</row>
    <row r="189" spans="1:11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</row>
    <row r="190" spans="1:11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</row>
    <row r="191" spans="1:11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</row>
    <row r="192" spans="1:11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</row>
    <row r="193" spans="1:11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</row>
    <row r="194" spans="1:11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</row>
    <row r="195" spans="1:11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</row>
    <row r="196" spans="1:11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</row>
    <row r="197" spans="1:11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</row>
    <row r="198" spans="1:11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</row>
    <row r="199" spans="1:11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</row>
    <row r="200" spans="1:11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</row>
    <row r="201" spans="1:11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</row>
    <row r="202" spans="1:11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</row>
    <row r="203" spans="1:11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</row>
    <row r="204" spans="1:11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</row>
    <row r="205" spans="1:11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</row>
    <row r="206" spans="1:11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</row>
    <row r="207" spans="1:11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</row>
    <row r="208" spans="1:11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</row>
    <row r="209" spans="1:11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</row>
    <row r="210" spans="1:11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</row>
    <row r="211" spans="1:11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</row>
    <row r="212" spans="1:11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</row>
    <row r="213" spans="1:11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</row>
    <row r="214" spans="1:11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</row>
    <row r="215" spans="1:11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</row>
    <row r="216" spans="1:11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</row>
    <row r="217" spans="1:11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</row>
    <row r="218" spans="1:11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</row>
    <row r="219" spans="1:11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</row>
    <row r="220" spans="1:11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</row>
    <row r="221" spans="1:11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</row>
    <row r="222" spans="1:11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</row>
    <row r="223" spans="1:11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</row>
    <row r="224" spans="1:11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</row>
    <row r="225" spans="1:11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</row>
    <row r="226" spans="1:11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</row>
    <row r="227" spans="1:11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</row>
    <row r="228" spans="1:11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</row>
    <row r="229" spans="1:11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</row>
    <row r="230" spans="1:11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</row>
    <row r="231" spans="1:11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</row>
    <row r="232" spans="1:11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</row>
    <row r="233" spans="1:11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</row>
    <row r="234" spans="1:11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</row>
    <row r="235" spans="1:11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</row>
    <row r="236" spans="1:11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</row>
    <row r="237" spans="1:11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</row>
    <row r="238" spans="1:11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</row>
    <row r="239" spans="1:11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</row>
    <row r="240" spans="1:11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</row>
    <row r="241" spans="1:11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</row>
    <row r="242" spans="1:11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</row>
    <row r="243" spans="1:11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</row>
    <row r="244" spans="1:11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</row>
    <row r="245" spans="1:11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</row>
    <row r="246" spans="1:11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</row>
    <row r="247" spans="1:11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</row>
    <row r="248" spans="1:11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</row>
    <row r="249" spans="1:11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</row>
    <row r="250" spans="1:11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</row>
    <row r="251" spans="1:11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</row>
    <row r="252" spans="1:11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</row>
    <row r="253" spans="1:11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</row>
    <row r="254" spans="1:11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</row>
    <row r="255" spans="1:11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</row>
    <row r="256" spans="1:11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</row>
    <row r="257" spans="1:11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</row>
    <row r="258" spans="1:11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</row>
    <row r="259" spans="1:11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</row>
    <row r="260" spans="1:11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</row>
    <row r="261" spans="1:11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</row>
    <row r="262" spans="1:11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</row>
    <row r="263" spans="1:11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</row>
    <row r="264" spans="1:11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</row>
    <row r="265" spans="1:11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</row>
    <row r="266" spans="1:11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</row>
    <row r="267" spans="1:11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</row>
    <row r="268" spans="1:11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</row>
    <row r="269" spans="1:11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</row>
    <row r="270" spans="1:11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</row>
    <row r="271" spans="1:11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</row>
    <row r="272" spans="1:11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</row>
    <row r="273" spans="1:11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</row>
    <row r="274" spans="1:11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</row>
    <row r="275" spans="1:11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</row>
    <row r="276" spans="1:11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</row>
    <row r="277" spans="1:11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</row>
    <row r="278" spans="1:11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</row>
    <row r="279" spans="1:11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</row>
    <row r="280" spans="1:11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</row>
    <row r="281" spans="1:11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</row>
    <row r="282" spans="1:11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</row>
    <row r="283" spans="1:11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</row>
    <row r="284" spans="1:11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</row>
    <row r="285" spans="1:11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</row>
    <row r="286" spans="1:11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</row>
    <row r="287" spans="1:11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</row>
    <row r="288" spans="1:11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</row>
    <row r="289" spans="1:11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</row>
    <row r="290" spans="1:11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</row>
    <row r="291" spans="1:11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</row>
    <row r="292" spans="1:11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</row>
    <row r="293" spans="1:11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</row>
    <row r="294" spans="1:11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</row>
    <row r="295" spans="1:11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</row>
    <row r="296" spans="1:11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</row>
    <row r="297" spans="1:11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</row>
    <row r="298" spans="1:11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</row>
    <row r="299" spans="1:11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</row>
    <row r="300" spans="1:11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</row>
    <row r="301" spans="1:11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</row>
    <row r="302" spans="1:11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</row>
    <row r="303" spans="1:11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</row>
    <row r="304" spans="1:11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</row>
    <row r="305" spans="1:11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</row>
    <row r="306" spans="1:11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</row>
    <row r="307" spans="1:11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</row>
    <row r="308" spans="1:11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</row>
    <row r="309" spans="1:11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</row>
    <row r="310" spans="1:11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</row>
    <row r="311" spans="1:11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</row>
    <row r="312" spans="1:11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</row>
    <row r="313" spans="1:11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</row>
    <row r="314" spans="1:11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</row>
    <row r="315" spans="1:11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</row>
    <row r="316" spans="1:11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</row>
    <row r="317" spans="1:11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</row>
    <row r="318" spans="1:11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</row>
    <row r="319" spans="1:11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</row>
    <row r="320" spans="1:11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</row>
    <row r="321" spans="1:11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</row>
    <row r="322" spans="1:11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</row>
    <row r="323" spans="1:11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</row>
    <row r="324" spans="1:11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</row>
    <row r="325" spans="1:11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</row>
    <row r="326" spans="1:11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</row>
    <row r="327" spans="1:11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</row>
    <row r="328" spans="1:11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</row>
    <row r="329" spans="1:11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</row>
    <row r="330" spans="1:11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</row>
    <row r="331" spans="1:11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</row>
    <row r="332" spans="1:11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</row>
    <row r="333" spans="1:11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</row>
    <row r="334" spans="1:11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</row>
    <row r="335" spans="1:11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</row>
    <row r="336" spans="1:11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</row>
    <row r="337" spans="1:11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</row>
    <row r="338" spans="1:11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</row>
    <row r="339" spans="1:11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</row>
    <row r="340" spans="1:11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</row>
    <row r="341" spans="1:11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</row>
    <row r="342" spans="1:11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</row>
    <row r="343" spans="1:11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</row>
    <row r="344" spans="1:11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</row>
    <row r="345" spans="1:11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</row>
    <row r="346" spans="1:11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</row>
    <row r="347" spans="1:11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</row>
    <row r="348" spans="1:11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</row>
    <row r="349" spans="1:11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</row>
    <row r="350" spans="1:11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</row>
    <row r="351" spans="1:11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</row>
    <row r="352" spans="1:11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</row>
    <row r="353" spans="1:11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</row>
    <row r="354" spans="1:11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</row>
    <row r="355" spans="1:11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</row>
    <row r="356" spans="1:11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</row>
    <row r="357" spans="1:11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</row>
    <row r="358" spans="1:11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</row>
    <row r="359" spans="1:11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</row>
    <row r="360" spans="1:11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</row>
    <row r="361" spans="1:11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</row>
    <row r="362" spans="1:11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</row>
    <row r="363" spans="1:11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</row>
    <row r="364" spans="1:11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</row>
    <row r="365" spans="1:11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</row>
    <row r="366" spans="1:11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</row>
    <row r="367" spans="1:11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</row>
    <row r="368" spans="1:11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</row>
    <row r="369" spans="1:11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</row>
    <row r="370" spans="1:11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</row>
    <row r="371" spans="1:11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</row>
    <row r="372" spans="1:11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</row>
    <row r="373" spans="1:11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</row>
    <row r="374" spans="1:11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</row>
    <row r="375" spans="1:11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</row>
    <row r="376" spans="1:11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</row>
    <row r="377" spans="1:11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</row>
    <row r="378" spans="1:11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</row>
    <row r="379" spans="1:11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</row>
    <row r="380" spans="1:11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</row>
    <row r="381" spans="1:11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</row>
    <row r="382" spans="1:11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</row>
    <row r="383" spans="1:11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</row>
    <row r="384" spans="1:11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</row>
    <row r="385" spans="1:11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</row>
    <row r="386" spans="1:11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</row>
    <row r="387" spans="1:11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</row>
    <row r="388" spans="1:11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</row>
    <row r="389" spans="1:11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</row>
    <row r="390" spans="1:11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</row>
    <row r="391" spans="1:11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</row>
    <row r="392" spans="1:11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</row>
    <row r="393" spans="1:11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</row>
    <row r="394" spans="1:11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</row>
    <row r="395" spans="1:11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</row>
    <row r="396" spans="1:11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</row>
    <row r="397" spans="1:11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</row>
    <row r="398" spans="1:11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</row>
    <row r="399" spans="1:11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</row>
    <row r="400" spans="1:11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</row>
    <row r="401" spans="1:11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</row>
    <row r="402" spans="1:11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</row>
    <row r="403" spans="1:11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</row>
    <row r="404" spans="1:11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</row>
    <row r="405" spans="1:11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</row>
    <row r="406" spans="1:11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</row>
    <row r="407" spans="1:11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</row>
    <row r="408" spans="1:11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</row>
    <row r="409" spans="1:11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</row>
    <row r="410" spans="1:11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</row>
    <row r="411" spans="1:11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</row>
    <row r="412" spans="1:11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</row>
    <row r="413" spans="1:11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</row>
    <row r="414" spans="1:11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</row>
    <row r="415" spans="1:11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</row>
    <row r="416" spans="1:11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</row>
    <row r="417" spans="1:11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</row>
    <row r="418" spans="1:11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</row>
    <row r="419" spans="1:11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</row>
    <row r="420" spans="1:11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</row>
    <row r="421" spans="1:11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</row>
    <row r="422" spans="1:11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</row>
    <row r="423" spans="1:11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</row>
    <row r="424" spans="1:11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</row>
    <row r="425" spans="1:11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</row>
    <row r="426" spans="1:11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</row>
    <row r="427" spans="1:11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</row>
    <row r="428" spans="1:11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</row>
    <row r="429" spans="1:11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</row>
    <row r="430" spans="1:11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</row>
    <row r="431" spans="1:11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</row>
    <row r="432" spans="1:11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</row>
    <row r="433" spans="1:11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</row>
    <row r="434" spans="1:11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</row>
    <row r="435" spans="1:11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</row>
    <row r="436" spans="1:11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</row>
    <row r="437" spans="1:11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</row>
    <row r="438" spans="1:11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</row>
    <row r="439" spans="1:11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</row>
    <row r="440" spans="1:11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</row>
    <row r="441" spans="1:11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</row>
    <row r="442" spans="1:11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</row>
    <row r="443" spans="1:11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</row>
    <row r="444" spans="1:11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</row>
    <row r="445" spans="1:11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</row>
    <row r="446" spans="1:11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</row>
    <row r="447" spans="1:11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</row>
    <row r="448" spans="1:11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</row>
    <row r="449" spans="1:11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</row>
    <row r="450" spans="1:11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</row>
    <row r="451" spans="1:11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</row>
    <row r="452" spans="1:11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</row>
    <row r="453" spans="1:11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</row>
    <row r="454" spans="1:11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</row>
    <row r="455" spans="1:11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</row>
    <row r="456" spans="1:11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</row>
    <row r="457" spans="1:11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</row>
    <row r="458" spans="1:11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</row>
    <row r="459" spans="1:11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</row>
    <row r="460" spans="1:11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</row>
    <row r="461" spans="1:11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</row>
    <row r="462" spans="1:11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</row>
    <row r="463" spans="1:11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</row>
    <row r="464" spans="1:11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</row>
    <row r="465" spans="1:11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</row>
    <row r="466" spans="1:11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</row>
    <row r="467" spans="1:11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</row>
    <row r="468" spans="1:11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</row>
    <row r="469" spans="1:11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</row>
    <row r="470" spans="1:11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</row>
    <row r="471" spans="1:11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</row>
    <row r="472" spans="1:11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</row>
    <row r="473" spans="1:11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</row>
    <row r="474" spans="1:11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</row>
    <row r="475" spans="1:11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</row>
    <row r="476" spans="1:11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</row>
    <row r="477" spans="1:11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</row>
    <row r="478" spans="1:11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</row>
    <row r="479" spans="1:11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</row>
    <row r="480" spans="1:11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</row>
    <row r="481" spans="1:11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</row>
    <row r="482" spans="1:11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</row>
    <row r="483" spans="1:11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</row>
    <row r="484" spans="1:11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</row>
    <row r="485" spans="1:11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</row>
    <row r="486" spans="1:11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</row>
    <row r="487" spans="1:11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</row>
    <row r="488" spans="1:11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</row>
    <row r="489" spans="1:11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</row>
    <row r="490" spans="1:11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</row>
    <row r="491" spans="1:11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</row>
    <row r="492" spans="1:11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</row>
    <row r="493" spans="1:11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</row>
    <row r="494" spans="1:11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</row>
    <row r="495" spans="1:11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</row>
    <row r="496" spans="1:11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</row>
    <row r="497" spans="1:11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</row>
    <row r="498" spans="1:11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</row>
    <row r="499" spans="1:11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</row>
    <row r="500" spans="1:11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</row>
    <row r="501" spans="1:11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</row>
    <row r="502" spans="1:11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</row>
    <row r="503" spans="1:11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</row>
    <row r="504" spans="1:11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</row>
    <row r="505" spans="1:11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</row>
    <row r="506" spans="1:11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</row>
    <row r="507" spans="1:11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</row>
    <row r="508" spans="1:11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</row>
    <row r="509" spans="1:11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</row>
    <row r="510" spans="1:11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</row>
    <row r="511" spans="1:11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</row>
    <row r="512" spans="1:11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</row>
    <row r="513" spans="1:11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</row>
    <row r="514" spans="1:11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</row>
    <row r="515" spans="1:11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</row>
    <row r="516" spans="1:11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</row>
    <row r="517" spans="1:11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</row>
    <row r="518" spans="1:11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</row>
    <row r="519" spans="1:11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</row>
    <row r="520" spans="1:11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</row>
    <row r="521" spans="1:11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</row>
    <row r="522" spans="1:11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</row>
    <row r="523" spans="1:11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</row>
    <row r="524" spans="1:11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</row>
    <row r="525" spans="1:11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</row>
    <row r="526" spans="1:11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</row>
    <row r="527" spans="1:11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</row>
    <row r="528" spans="1:11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</row>
    <row r="529" spans="1:11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</row>
    <row r="530" spans="1:11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</row>
    <row r="531" spans="1:11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</row>
    <row r="532" spans="1:11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</row>
    <row r="533" spans="1:11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</row>
    <row r="534" spans="1:11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</row>
    <row r="535" spans="1:11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</row>
    <row r="536" spans="1:11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</row>
    <row r="537" spans="1:11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</row>
    <row r="538" spans="1:11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</row>
    <row r="539" spans="1:11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</row>
    <row r="540" spans="1:11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</row>
    <row r="541" spans="1:11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</row>
    <row r="542" spans="1:11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</row>
    <row r="543" spans="1:11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</row>
    <row r="544" spans="1:11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</row>
    <row r="545" spans="1:11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</row>
    <row r="546" spans="1:11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</row>
    <row r="547" spans="1:11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</row>
    <row r="548" spans="1:11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</row>
    <row r="549" spans="1:11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</row>
    <row r="550" spans="1:11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</row>
    <row r="551" spans="1:11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</row>
    <row r="552" spans="1:11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</row>
    <row r="553" spans="1:11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</row>
    <row r="554" spans="1:11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</row>
    <row r="555" spans="1:11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</row>
    <row r="556" spans="1:11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</row>
    <row r="557" spans="1:11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</row>
    <row r="558" spans="1:11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</row>
    <row r="559" spans="1:11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</row>
    <row r="560" spans="1:11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</row>
    <row r="561" spans="1:11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</row>
    <row r="562" spans="1:11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</row>
    <row r="563" spans="1:11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</row>
    <row r="564" spans="1:11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</row>
    <row r="565" spans="1:11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</row>
    <row r="566" spans="1:11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</row>
    <row r="567" spans="1:11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</row>
    <row r="568" spans="1:11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</row>
    <row r="569" spans="1:11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</row>
    <row r="570" spans="1:11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</row>
    <row r="571" spans="1:11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</row>
    <row r="572" spans="1:11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</row>
    <row r="573" spans="1:11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</row>
    <row r="574" spans="1:11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</row>
    <row r="575" spans="1:11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</row>
    <row r="576" spans="1:11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</row>
    <row r="577" spans="1:11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</row>
    <row r="578" spans="1:11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</row>
    <row r="579" spans="1:11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</row>
    <row r="580" spans="1:11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</row>
    <row r="581" spans="1:11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</row>
    <row r="582" spans="1:11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</row>
    <row r="583" spans="1:11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</row>
    <row r="584" spans="1:11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</row>
    <row r="585" spans="1:11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</row>
    <row r="586" spans="1:11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</row>
    <row r="587" spans="1:11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</row>
    <row r="588" spans="1:11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</row>
    <row r="589" spans="1:11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</row>
    <row r="590" spans="1:11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</row>
    <row r="591" spans="1:11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</row>
    <row r="592" spans="1:11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</row>
    <row r="593" spans="1:11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</row>
    <row r="594" spans="1:11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</row>
    <row r="595" spans="1:11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</row>
    <row r="596" spans="1:11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</row>
    <row r="597" spans="1:11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</row>
    <row r="598" spans="1:11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</row>
    <row r="599" spans="1:11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</row>
    <row r="600" spans="1:11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</row>
    <row r="601" spans="1:11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</row>
    <row r="602" spans="1:11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</row>
    <row r="603" spans="1:11" x14ac:dyDescent="0.25">
      <c r="A603" s="23"/>
      <c r="J603" s="23"/>
      <c r="K603" s="23"/>
    </row>
    <row r="604" spans="1:11" x14ac:dyDescent="0.25">
      <c r="A604" s="23"/>
      <c r="J604" s="23"/>
      <c r="K604" s="23"/>
    </row>
    <row r="605" spans="1:11" x14ac:dyDescent="0.25">
      <c r="A605" s="23"/>
      <c r="J605" s="23"/>
      <c r="K605" s="23"/>
    </row>
    <row r="606" spans="1:11" x14ac:dyDescent="0.25">
      <c r="A606" s="23"/>
      <c r="J606" s="23"/>
      <c r="K606" s="23"/>
    </row>
    <row r="607" spans="1:11" x14ac:dyDescent="0.25">
      <c r="A607" s="23"/>
      <c r="J607" s="23"/>
      <c r="K607" s="23"/>
    </row>
    <row r="608" spans="1:11" x14ac:dyDescent="0.25">
      <c r="A608" s="23"/>
      <c r="J608" s="23"/>
      <c r="K608" s="23"/>
    </row>
    <row r="609" spans="1:11" x14ac:dyDescent="0.25">
      <c r="A609" s="23"/>
      <c r="J609" s="23"/>
      <c r="K609" s="23"/>
    </row>
    <row r="610" spans="1:11" x14ac:dyDescent="0.25">
      <c r="A610" s="23"/>
      <c r="J610" s="23"/>
      <c r="K610" s="23"/>
    </row>
    <row r="611" spans="1:11" x14ac:dyDescent="0.25">
      <c r="A611" s="23"/>
      <c r="J611" s="23"/>
      <c r="K611" s="23"/>
    </row>
    <row r="612" spans="1:11" x14ac:dyDescent="0.25">
      <c r="A612" s="23"/>
      <c r="J612" s="23"/>
      <c r="K612" s="23"/>
    </row>
    <row r="613" spans="1:11" x14ac:dyDescent="0.25">
      <c r="A613" s="23"/>
      <c r="J613" s="23"/>
      <c r="K613" s="23"/>
    </row>
    <row r="614" spans="1:11" x14ac:dyDescent="0.25">
      <c r="A614" s="23"/>
      <c r="J614" s="23"/>
      <c r="K614" s="23"/>
    </row>
    <row r="615" spans="1:11" x14ac:dyDescent="0.25">
      <c r="A615" s="23"/>
      <c r="J615" s="23"/>
      <c r="K615" s="23"/>
    </row>
    <row r="616" spans="1:11" x14ac:dyDescent="0.25">
      <c r="A616" s="23"/>
      <c r="J616" s="23"/>
      <c r="K616" s="23"/>
    </row>
    <row r="617" spans="1:11" x14ac:dyDescent="0.25">
      <c r="A617" s="23"/>
      <c r="J617" s="23"/>
      <c r="K617" s="23"/>
    </row>
    <row r="618" spans="1:11" x14ac:dyDescent="0.25">
      <c r="A618" s="23"/>
      <c r="J618" s="23"/>
      <c r="K618" s="23"/>
    </row>
    <row r="619" spans="1:11" x14ac:dyDescent="0.25">
      <c r="A619" s="23"/>
      <c r="J619" s="23"/>
      <c r="K619" s="23"/>
    </row>
    <row r="620" spans="1:11" x14ac:dyDescent="0.25">
      <c r="A620" s="23"/>
      <c r="J620" s="23"/>
      <c r="K620" s="23"/>
    </row>
    <row r="621" spans="1:11" x14ac:dyDescent="0.25">
      <c r="A621" s="23"/>
      <c r="J621" s="23"/>
      <c r="K621" s="23"/>
    </row>
    <row r="622" spans="1:11" x14ac:dyDescent="0.25">
      <c r="A622" s="23"/>
      <c r="K622" s="23"/>
    </row>
    <row r="623" spans="1:11" x14ac:dyDescent="0.25">
      <c r="A623" s="23"/>
      <c r="K623" s="23"/>
    </row>
  </sheetData>
  <mergeCells count="3">
    <mergeCell ref="B6:H6"/>
    <mergeCell ref="B53:H53"/>
    <mergeCell ref="F9:H9"/>
  </mergeCells>
  <phoneticPr fontId="0" type="noConversion"/>
  <pageMargins left="0.56000000000000005" right="0.25" top="0.86" bottom="1" header="0.53" footer="0.5"/>
  <pageSetup paperSize="9" scale="70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20C9-FFC0-F046-9CA1-FF03150ADBA3}">
  <dimension ref="B1:I48"/>
  <sheetViews>
    <sheetView topLeftCell="A20" zoomScaleNormal="100" workbookViewId="0">
      <selection activeCell="K12" sqref="K12"/>
    </sheetView>
  </sheetViews>
  <sheetFormatPr baseColWidth="10" defaultRowHeight="19" x14ac:dyDescent="0.25"/>
  <cols>
    <col min="1" max="1" width="9.19921875" customWidth="1"/>
    <col min="2" max="2" width="35.19921875" customWidth="1"/>
    <col min="3" max="3" width="13.19921875" customWidth="1"/>
    <col min="4" max="4" width="13.796875" customWidth="1"/>
    <col min="5" max="5" width="12.3984375" bestFit="1" customWidth="1"/>
    <col min="6" max="6" width="12.59765625" customWidth="1"/>
    <col min="7" max="7" width="11.796875" customWidth="1"/>
    <col min="8" max="8" width="15" customWidth="1"/>
    <col min="9" max="255" width="9" customWidth="1"/>
  </cols>
  <sheetData>
    <row r="1" spans="2:9" ht="16.5" customHeight="1" x14ac:dyDescent="0.35">
      <c r="B1" s="4"/>
      <c r="C1" s="2"/>
      <c r="D1" s="2"/>
      <c r="E1" s="2"/>
      <c r="F1" s="2"/>
    </row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4" customHeight="1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ht="24" customHeight="1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15" customHeight="1" thickBot="1" x14ac:dyDescent="0.3">
      <c r="B5" s="32"/>
    </row>
    <row r="6" spans="2:9" ht="24" customHeight="1" thickBot="1" x14ac:dyDescent="0.3">
      <c r="B6" s="196" t="s">
        <v>1</v>
      </c>
      <c r="C6" s="197"/>
      <c r="D6" s="197"/>
      <c r="E6" s="197"/>
      <c r="F6" s="197"/>
      <c r="G6" s="197"/>
      <c r="H6" s="198"/>
    </row>
    <row r="7" spans="2:9" ht="24" customHeight="1" x14ac:dyDescent="0.45">
      <c r="B7" s="42" t="s">
        <v>198</v>
      </c>
      <c r="C7" s="50" t="s">
        <v>13</v>
      </c>
      <c r="D7" s="50" t="s">
        <v>21</v>
      </c>
      <c r="E7" s="50" t="s">
        <v>14</v>
      </c>
      <c r="F7" s="61" t="s">
        <v>15</v>
      </c>
      <c r="G7" s="50"/>
      <c r="H7" s="54"/>
    </row>
    <row r="8" spans="2:9" ht="25" x14ac:dyDescent="0.35">
      <c r="B8" s="7" t="s">
        <v>98</v>
      </c>
      <c r="C8" s="17">
        <f>conceptual!C21</f>
        <v>40</v>
      </c>
      <c r="D8" s="17">
        <f>conceptual!D21</f>
        <v>8</v>
      </c>
      <c r="E8" s="138">
        <f>(D8-10)/3</f>
        <v>-0.66666666666666663</v>
      </c>
      <c r="F8" s="2"/>
      <c r="H8" s="10"/>
    </row>
    <row r="9" spans="2:9" ht="28.75" customHeight="1" x14ac:dyDescent="0.35">
      <c r="B9" s="7" t="str">
        <f>conceptual!B13</f>
        <v xml:space="preserve">   Digit Span   F__ (16)    B__ (14)</v>
      </c>
      <c r="C9" s="17">
        <f>conceptual!C13</f>
        <v>23</v>
      </c>
      <c r="D9" s="17">
        <f>conceptual!D13</f>
        <v>16</v>
      </c>
      <c r="E9" s="137">
        <f>(D9-10)/3</f>
        <v>2</v>
      </c>
      <c r="F9" s="2"/>
      <c r="H9" s="10"/>
    </row>
    <row r="10" spans="2:9" ht="23.5" customHeight="1" x14ac:dyDescent="0.35">
      <c r="B10" s="7" t="str">
        <f>conceptual!$B$14</f>
        <v xml:space="preserve"> (FW__ (9) / BW__ (8) / Diff = __)</v>
      </c>
      <c r="C10" s="17"/>
      <c r="D10" s="17"/>
      <c r="E10" s="17"/>
      <c r="F10" s="2"/>
      <c r="H10" s="10"/>
    </row>
    <row r="11" spans="2:9" ht="25" x14ac:dyDescent="0.35">
      <c r="B11" s="7" t="s">
        <v>99</v>
      </c>
      <c r="C11" s="17">
        <v>2</v>
      </c>
      <c r="D11" s="17">
        <v>2</v>
      </c>
      <c r="E11" s="138">
        <f>(D11-10)/3</f>
        <v>-2.6666666666666665</v>
      </c>
      <c r="F11" s="2"/>
      <c r="H11" s="10"/>
    </row>
    <row r="12" spans="2:9" ht="22" thickBot="1" x14ac:dyDescent="0.4">
      <c r="B12" s="29"/>
      <c r="C12" s="15"/>
      <c r="D12" s="15"/>
      <c r="E12" s="15"/>
      <c r="F12" s="8"/>
      <c r="G12" s="15"/>
      <c r="H12" s="16"/>
    </row>
    <row r="13" spans="2:9" ht="15.75" customHeight="1" thickBot="1" x14ac:dyDescent="0.4">
      <c r="B13" s="2"/>
      <c r="C13" s="2"/>
      <c r="D13" s="2"/>
      <c r="E13" s="2"/>
      <c r="F13" s="2"/>
    </row>
    <row r="14" spans="2:9" ht="28" thickBot="1" x14ac:dyDescent="0.5">
      <c r="B14" s="188" t="s">
        <v>3</v>
      </c>
      <c r="C14" s="199"/>
      <c r="D14" s="199"/>
      <c r="E14" s="199"/>
      <c r="F14" s="199"/>
      <c r="G14" s="199"/>
      <c r="H14" s="200"/>
    </row>
    <row r="15" spans="2:9" ht="27" x14ac:dyDescent="0.45">
      <c r="B15" s="59"/>
      <c r="C15" s="60" t="s">
        <v>13</v>
      </c>
      <c r="D15" s="60" t="s">
        <v>21</v>
      </c>
      <c r="E15" s="60" t="s">
        <v>20</v>
      </c>
      <c r="F15" s="60" t="s">
        <v>15</v>
      </c>
      <c r="G15" s="27"/>
      <c r="H15" s="28"/>
    </row>
    <row r="16" spans="2:9" ht="24" x14ac:dyDescent="0.4">
      <c r="B16" s="12" t="s">
        <v>100</v>
      </c>
      <c r="C16" s="17">
        <f>conceptual!C18</f>
        <v>34</v>
      </c>
      <c r="D16" s="17">
        <f>conceptual!D18</f>
        <v>12</v>
      </c>
      <c r="E16" s="145">
        <f>(D16-10)/3</f>
        <v>0.66666666666666663</v>
      </c>
      <c r="F16" s="2"/>
      <c r="H16" s="10"/>
    </row>
    <row r="17" spans="2:9" ht="24" x14ac:dyDescent="0.4">
      <c r="B17" s="143" t="s">
        <v>189</v>
      </c>
      <c r="C17" s="17">
        <f>D18+E18+F18+G18</f>
        <v>3</v>
      </c>
      <c r="D17" s="17" t="s">
        <v>224</v>
      </c>
      <c r="E17" s="2" t="s">
        <v>225</v>
      </c>
      <c r="F17" s="139" t="s">
        <v>226</v>
      </c>
      <c r="G17" s="139" t="s">
        <v>227</v>
      </c>
      <c r="H17" s="141"/>
    </row>
    <row r="18" spans="2:9" ht="22" thickBot="1" x14ac:dyDescent="0.4">
      <c r="B18" s="144" t="s">
        <v>228</v>
      </c>
      <c r="C18" s="30">
        <v>40</v>
      </c>
      <c r="D18" s="146">
        <v>1</v>
      </c>
      <c r="E18" s="146">
        <v>1</v>
      </c>
      <c r="F18" s="146">
        <v>1</v>
      </c>
      <c r="G18" s="140">
        <v>0</v>
      </c>
      <c r="H18" s="142"/>
    </row>
    <row r="19" spans="2:9" ht="28" customHeight="1" thickBot="1" x14ac:dyDescent="0.3"/>
    <row r="20" spans="2:9" ht="28" customHeight="1" thickBot="1" x14ac:dyDescent="0.3">
      <c r="B20" s="196" t="s">
        <v>4</v>
      </c>
      <c r="C20" s="197"/>
      <c r="D20" s="197"/>
      <c r="E20" s="197"/>
      <c r="F20" s="197"/>
      <c r="G20" s="197"/>
      <c r="H20" s="198"/>
    </row>
    <row r="21" spans="2:9" ht="27" x14ac:dyDescent="0.45">
      <c r="B21" s="105"/>
      <c r="C21" s="60" t="s">
        <v>13</v>
      </c>
      <c r="D21" s="60" t="s">
        <v>19</v>
      </c>
      <c r="E21" s="60" t="s">
        <v>20</v>
      </c>
      <c r="F21" s="60" t="s">
        <v>15</v>
      </c>
      <c r="G21" s="27"/>
      <c r="H21" s="28"/>
    </row>
    <row r="22" spans="2:9" ht="21" x14ac:dyDescent="0.35">
      <c r="B22" s="115"/>
      <c r="C22" s="2"/>
      <c r="D22" s="2"/>
      <c r="E22" s="2"/>
      <c r="F22" s="2"/>
      <c r="H22" s="10"/>
    </row>
    <row r="23" spans="2:9" ht="21" x14ac:dyDescent="0.35">
      <c r="B23" s="116" t="s">
        <v>190</v>
      </c>
      <c r="C23" s="17" t="str">
        <f>[1]executive!C16</f>
        <v xml:space="preserve">      3. Category Switching  Total Correct Responses</v>
      </c>
      <c r="D23" s="17">
        <f>[1]executive!D16</f>
        <v>0</v>
      </c>
      <c r="E23" s="17">
        <f>[1]executive!E16</f>
        <v>0</v>
      </c>
      <c r="F23" s="17"/>
      <c r="H23" s="10"/>
    </row>
    <row r="24" spans="2:9" ht="26.25" customHeight="1" x14ac:dyDescent="0.35">
      <c r="B24" s="106" t="s">
        <v>185</v>
      </c>
      <c r="C24" s="17"/>
      <c r="D24" s="17"/>
      <c r="E24" s="17"/>
      <c r="F24" s="17"/>
      <c r="H24" s="10"/>
    </row>
    <row r="25" spans="2:9" ht="25.5" customHeight="1" x14ac:dyDescent="0.35">
      <c r="B25" s="109" t="s">
        <v>180</v>
      </c>
      <c r="C25" s="17">
        <v>15</v>
      </c>
      <c r="D25" s="17"/>
      <c r="E25" s="17"/>
      <c r="F25" s="17">
        <v>100</v>
      </c>
      <c r="H25" s="10"/>
    </row>
    <row r="26" spans="2:9" ht="25.5" customHeight="1" x14ac:dyDescent="0.35">
      <c r="B26" s="109" t="s">
        <v>181</v>
      </c>
      <c r="C26" s="17">
        <v>15</v>
      </c>
      <c r="D26" s="17"/>
      <c r="E26" s="17"/>
      <c r="F26" s="17">
        <v>100</v>
      </c>
      <c r="H26" s="10"/>
    </row>
    <row r="27" spans="2:9" ht="15" customHeight="1" x14ac:dyDescent="0.25">
      <c r="B27" s="201" t="s">
        <v>179</v>
      </c>
      <c r="C27" s="202"/>
      <c r="D27" s="202"/>
      <c r="E27" s="202"/>
      <c r="F27" s="202"/>
      <c r="G27" s="202"/>
      <c r="H27" s="203"/>
      <c r="I27" s="111"/>
    </row>
    <row r="28" spans="2:9" ht="18" customHeight="1" x14ac:dyDescent="0.35">
      <c r="B28" s="193" t="s">
        <v>365</v>
      </c>
      <c r="C28" s="194"/>
      <c r="D28" s="194"/>
      <c r="E28" s="194" t="s">
        <v>366</v>
      </c>
      <c r="F28" s="194"/>
      <c r="G28" s="194"/>
      <c r="H28" s="195"/>
    </row>
    <row r="29" spans="2:9" ht="18" customHeight="1" x14ac:dyDescent="0.35">
      <c r="B29" s="193" t="s">
        <v>367</v>
      </c>
      <c r="C29" s="194"/>
      <c r="D29" s="194"/>
      <c r="E29" s="194" t="s">
        <v>368</v>
      </c>
      <c r="F29" s="194"/>
      <c r="G29" s="194"/>
      <c r="H29" s="195"/>
    </row>
    <row r="30" spans="2:9" ht="17.25" customHeight="1" x14ac:dyDescent="0.35">
      <c r="B30" s="193" t="s">
        <v>369</v>
      </c>
      <c r="C30" s="194"/>
      <c r="D30" s="194"/>
      <c r="E30" s="206" t="s">
        <v>370</v>
      </c>
      <c r="F30" s="206"/>
      <c r="G30" s="206"/>
      <c r="H30" s="207"/>
    </row>
    <row r="31" spans="2:9" ht="16.5" customHeight="1" x14ac:dyDescent="0.35">
      <c r="B31" s="193" t="s">
        <v>371</v>
      </c>
      <c r="C31" s="194"/>
      <c r="D31" s="194"/>
      <c r="E31" s="206" t="s">
        <v>372</v>
      </c>
      <c r="F31" s="206"/>
      <c r="G31" s="206"/>
      <c r="H31" s="207"/>
    </row>
    <row r="32" spans="2:9" ht="8.25" customHeight="1" x14ac:dyDescent="0.35">
      <c r="B32" s="193"/>
      <c r="C32" s="194"/>
      <c r="D32" s="194"/>
      <c r="E32" s="204"/>
      <c r="F32" s="204"/>
      <c r="G32" s="204"/>
      <c r="H32" s="205"/>
    </row>
    <row r="33" spans="2:8" ht="45" customHeight="1" x14ac:dyDescent="0.25">
      <c r="B33" s="114" t="s">
        <v>164</v>
      </c>
      <c r="C33" s="107" t="s">
        <v>209</v>
      </c>
      <c r="D33" s="107" t="s">
        <v>165</v>
      </c>
      <c r="E33" s="107" t="s">
        <v>182</v>
      </c>
      <c r="F33" s="107" t="s">
        <v>183</v>
      </c>
      <c r="G33" s="107" t="s">
        <v>184</v>
      </c>
      <c r="H33" s="110" t="s">
        <v>166</v>
      </c>
    </row>
    <row r="34" spans="2:8" ht="18.75" customHeight="1" x14ac:dyDescent="0.3">
      <c r="B34" s="112" t="s">
        <v>167</v>
      </c>
      <c r="C34" s="108"/>
      <c r="D34" s="1">
        <v>1.1499999999999999</v>
      </c>
      <c r="E34" s="122"/>
      <c r="F34" s="123"/>
      <c r="H34" s="10"/>
    </row>
    <row r="35" spans="2:8" ht="18.75" customHeight="1" x14ac:dyDescent="0.3">
      <c r="B35" s="112" t="s">
        <v>186</v>
      </c>
      <c r="C35" s="122"/>
      <c r="D35" s="1">
        <v>1.4</v>
      </c>
      <c r="E35" s="122"/>
      <c r="F35" s="122"/>
      <c r="H35" s="10"/>
    </row>
    <row r="36" spans="2:8" ht="18" customHeight="1" x14ac:dyDescent="0.3">
      <c r="B36" s="112" t="s">
        <v>168</v>
      </c>
      <c r="C36" s="122"/>
      <c r="D36" s="1">
        <v>2</v>
      </c>
      <c r="E36" s="122"/>
      <c r="F36" s="122"/>
      <c r="H36" s="10"/>
    </row>
    <row r="37" spans="2:8" ht="18" customHeight="1" x14ac:dyDescent="0.3">
      <c r="B37" s="112" t="s">
        <v>169</v>
      </c>
      <c r="C37" s="122"/>
      <c r="D37" s="1">
        <v>1.3</v>
      </c>
      <c r="E37" s="122"/>
      <c r="F37" s="122"/>
      <c r="H37" s="10"/>
    </row>
    <row r="38" spans="2:8" ht="20" x14ac:dyDescent="0.3">
      <c r="B38" s="112" t="s">
        <v>171</v>
      </c>
      <c r="C38" s="174"/>
      <c r="D38" s="1">
        <v>1.9</v>
      </c>
      <c r="E38" s="174"/>
      <c r="F38" s="174"/>
      <c r="H38" s="175"/>
    </row>
    <row r="39" spans="2:8" ht="18.75" customHeight="1" x14ac:dyDescent="0.3">
      <c r="B39" s="112" t="s">
        <v>170</v>
      </c>
      <c r="C39" s="174"/>
      <c r="D39" s="174">
        <v>1.8</v>
      </c>
      <c r="E39" s="174"/>
      <c r="F39" s="122"/>
      <c r="H39" s="10"/>
    </row>
    <row r="40" spans="2:8" ht="18.75" customHeight="1" x14ac:dyDescent="0.3">
      <c r="B40" s="112" t="s">
        <v>172</v>
      </c>
      <c r="C40" s="174"/>
      <c r="D40" s="122">
        <v>2</v>
      </c>
      <c r="E40" s="174"/>
      <c r="F40" s="174"/>
      <c r="H40" s="175"/>
    </row>
    <row r="41" spans="2:8" ht="17.25" customHeight="1" x14ac:dyDescent="0.3">
      <c r="B41" s="112" t="s">
        <v>173</v>
      </c>
      <c r="C41" s="174"/>
      <c r="D41" s="1">
        <v>1</v>
      </c>
      <c r="E41" s="174"/>
      <c r="F41" s="174"/>
      <c r="H41" s="10"/>
    </row>
    <row r="42" spans="2:8" ht="18" customHeight="1" x14ac:dyDescent="0.3">
      <c r="B42" s="112" t="s">
        <v>188</v>
      </c>
      <c r="C42" s="174"/>
      <c r="D42" s="1">
        <v>1.5</v>
      </c>
      <c r="E42" s="174"/>
      <c r="F42" s="174"/>
      <c r="H42" s="175"/>
    </row>
    <row r="43" spans="2:8" ht="18.75" customHeight="1" x14ac:dyDescent="0.3">
      <c r="B43" s="112" t="s">
        <v>174</v>
      </c>
      <c r="C43" s="174"/>
      <c r="D43" s="1">
        <v>1.6</v>
      </c>
      <c r="E43" s="174"/>
      <c r="F43" s="174"/>
      <c r="H43" s="175"/>
    </row>
    <row r="44" spans="2:8" ht="16.5" customHeight="1" x14ac:dyDescent="0.3">
      <c r="B44" s="112" t="s">
        <v>175</v>
      </c>
      <c r="C44" s="174"/>
      <c r="D44" s="1">
        <v>2</v>
      </c>
      <c r="E44" s="174"/>
      <c r="F44" s="174"/>
      <c r="H44" s="175"/>
    </row>
    <row r="45" spans="2:8" ht="17.25" customHeight="1" x14ac:dyDescent="0.3">
      <c r="B45" s="112" t="s">
        <v>176</v>
      </c>
      <c r="C45" s="174"/>
      <c r="D45" s="1">
        <v>1.7</v>
      </c>
      <c r="E45" s="174"/>
      <c r="F45" s="174"/>
      <c r="H45" s="10"/>
    </row>
    <row r="46" spans="2:8" ht="18" customHeight="1" x14ac:dyDescent="0.3">
      <c r="B46" s="112" t="s">
        <v>177</v>
      </c>
      <c r="C46" s="174"/>
      <c r="D46" s="1">
        <v>1.8</v>
      </c>
      <c r="E46" s="174"/>
      <c r="F46" s="122"/>
      <c r="H46" s="10"/>
    </row>
    <row r="47" spans="2:8" ht="16.5" customHeight="1" x14ac:dyDescent="0.3">
      <c r="B47" s="112" t="s">
        <v>187</v>
      </c>
      <c r="C47" s="174"/>
      <c r="D47" s="1">
        <v>2</v>
      </c>
      <c r="E47" s="174"/>
      <c r="F47" s="174"/>
      <c r="H47" s="10"/>
    </row>
    <row r="48" spans="2:8" ht="17.25" customHeight="1" thickBot="1" x14ac:dyDescent="0.35">
      <c r="B48" s="113" t="s">
        <v>178</v>
      </c>
      <c r="C48" s="176"/>
      <c r="D48" s="177">
        <v>1.4</v>
      </c>
      <c r="E48" s="176"/>
      <c r="F48" s="176"/>
      <c r="G48" s="15"/>
      <c r="H48" s="178"/>
    </row>
  </sheetData>
  <mergeCells count="14">
    <mergeCell ref="E32:H32"/>
    <mergeCell ref="B30:D30"/>
    <mergeCell ref="B31:D31"/>
    <mergeCell ref="B32:D32"/>
    <mergeCell ref="E30:H30"/>
    <mergeCell ref="E31:H31"/>
    <mergeCell ref="B29:D29"/>
    <mergeCell ref="E29:H29"/>
    <mergeCell ref="B6:H6"/>
    <mergeCell ref="B14:H14"/>
    <mergeCell ref="B20:H20"/>
    <mergeCell ref="B27:H27"/>
    <mergeCell ref="B28:D28"/>
    <mergeCell ref="E28:H28"/>
  </mergeCells>
  <phoneticPr fontId="0" type="noConversion"/>
  <pageMargins left="0.56000000000000005" right="0.25" top="0.86" bottom="0.25" header="0.53" footer="0.5"/>
  <pageSetup paperSize="9" scale="80" orientation="portrait"/>
  <headerFooter alignWithMargins="0">
    <oddHeader>&amp;C&amp;"Angsana New,ตัวหนา"&amp;18Neuropsychological Test Report, Department of Psychiatry, Ramathibodi Hospital</oddHeader>
  </headerFooter>
  <colBreaks count="1" manualBreakCount="1">
    <brk id="9" max="24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3BC-1D2D-654D-859C-E2B4BE270ECD}">
  <dimension ref="B2:I18"/>
  <sheetViews>
    <sheetView zoomScaleNormal="100" workbookViewId="0">
      <selection activeCell="K27" sqref="K27"/>
    </sheetView>
  </sheetViews>
  <sheetFormatPr baseColWidth="10" defaultRowHeight="19" x14ac:dyDescent="0.25"/>
  <cols>
    <col min="1" max="1" width="24.796875" customWidth="1"/>
    <col min="2" max="2" width="40.3984375" customWidth="1"/>
    <col min="3" max="4" width="12.3984375" bestFit="1" customWidth="1"/>
    <col min="5" max="5" width="12.796875" customWidth="1"/>
    <col min="6" max="6" width="12.19921875" hidden="1" customWidth="1"/>
    <col min="7" max="7" width="14.19921875" hidden="1" customWidth="1"/>
    <col min="8" max="8" width="14.19921875" customWidth="1"/>
    <col min="9" max="256" width="9" customWidth="1"/>
  </cols>
  <sheetData>
    <row r="2" spans="2:9" x14ac:dyDescent="0.25">
      <c r="B2" s="155" t="str">
        <f>Info!B2</f>
        <v>ชื่อ</v>
      </c>
      <c r="C2" s="155" t="str">
        <f>Info!C2</f>
        <v>หมูเด้ง</v>
      </c>
      <c r="D2" s="155" t="str">
        <f>Info!B3</f>
        <v>นามสกุล</v>
      </c>
      <c r="E2" s="155" t="str">
        <f>Info!C3</f>
        <v>ขาหมู</v>
      </c>
      <c r="F2" s="156" t="str">
        <f>Info!B4</f>
        <v>HN</v>
      </c>
      <c r="G2" s="156">
        <f>Info!C4</f>
        <v>1234567</v>
      </c>
      <c r="H2" s="157" t="str">
        <f>Info!B5</f>
        <v>วันที่ทำ</v>
      </c>
      <c r="I2" s="157">
        <f>Info!C5</f>
        <v>45562</v>
      </c>
    </row>
    <row r="3" spans="2:9" ht="24" customHeight="1" x14ac:dyDescent="0.25">
      <c r="B3" s="156" t="str">
        <f>Info!B6</f>
        <v>อายุ</v>
      </c>
      <c r="C3" s="156">
        <f>Info!C6</f>
        <v>55</v>
      </c>
      <c r="D3" s="155" t="str">
        <f>Info!B7</f>
        <v>เพศ</v>
      </c>
      <c r="E3" s="155" t="str">
        <f>Info!C7</f>
        <v>F</v>
      </c>
      <c r="F3" s="156" t="str">
        <f>Info!B8</f>
        <v>การศึกษา</v>
      </c>
      <c r="G3" s="156" t="str">
        <f>Info!C8</f>
        <v>ป.โท</v>
      </c>
      <c r="H3" s="156" t="str">
        <f>Info!B9</f>
        <v>มือที่ถนัด</v>
      </c>
      <c r="I3" s="156" t="str">
        <f>Info!C9</f>
        <v>RH</v>
      </c>
    </row>
    <row r="4" spans="2:9" x14ac:dyDescent="0.25">
      <c r="B4" s="156" t="str">
        <f>Info!B10</f>
        <v>ผู้ทำ</v>
      </c>
      <c r="C4" s="156" t="str">
        <f>Info!C10</f>
        <v>Psychologist A</v>
      </c>
      <c r="D4" s="156" t="str">
        <f>Info!B11</f>
        <v>แพทย์ผู้ส่ง</v>
      </c>
      <c r="E4" s="156" t="str">
        <f>Info!C11</f>
        <v>พญ.หมูเด้ง</v>
      </c>
      <c r="F4" s="157" t="str">
        <f>Info!B12</f>
        <v>ครั้งก่อนทำวันที่</v>
      </c>
      <c r="G4" s="157">
        <f>Info!C12</f>
        <v>45560</v>
      </c>
      <c r="H4" s="156"/>
      <c r="I4" s="156"/>
    </row>
    <row r="5" spans="2:9" ht="25" thickBot="1" x14ac:dyDescent="0.3">
      <c r="B5" s="14"/>
    </row>
    <row r="6" spans="2:9" ht="30" customHeight="1" thickBot="1" x14ac:dyDescent="0.3">
      <c r="B6" s="215" t="s">
        <v>101</v>
      </c>
      <c r="C6" s="216"/>
      <c r="D6" s="216"/>
      <c r="E6" s="217"/>
    </row>
    <row r="7" spans="2:9" ht="27" x14ac:dyDescent="0.45">
      <c r="B7" s="218"/>
      <c r="C7" s="219"/>
      <c r="D7" s="60" t="s">
        <v>13</v>
      </c>
      <c r="E7" s="89" t="s">
        <v>61</v>
      </c>
    </row>
    <row r="8" spans="2:9" ht="20" x14ac:dyDescent="0.3">
      <c r="B8" s="209" t="s">
        <v>52</v>
      </c>
      <c r="C8" s="210"/>
      <c r="D8" s="39">
        <v>2</v>
      </c>
      <c r="E8" s="36"/>
    </row>
    <row r="9" spans="2:9" ht="20" x14ac:dyDescent="0.3">
      <c r="B9" s="209" t="s">
        <v>53</v>
      </c>
      <c r="C9" s="210"/>
      <c r="D9" s="39">
        <v>14</v>
      </c>
      <c r="E9" s="36"/>
    </row>
    <row r="10" spans="2:9" ht="20" x14ac:dyDescent="0.3">
      <c r="B10" s="209" t="s">
        <v>57</v>
      </c>
      <c r="C10" s="210"/>
      <c r="E10" s="40">
        <v>3</v>
      </c>
    </row>
    <row r="11" spans="2:9" ht="20" x14ac:dyDescent="0.3">
      <c r="B11" s="209" t="s">
        <v>54</v>
      </c>
      <c r="C11" s="210"/>
      <c r="D11" s="39">
        <v>8</v>
      </c>
      <c r="E11" s="36"/>
    </row>
    <row r="12" spans="2:9" ht="20" customHeight="1" x14ac:dyDescent="0.3">
      <c r="B12" s="211" t="s">
        <v>58</v>
      </c>
      <c r="C12" s="212"/>
      <c r="E12" s="40">
        <v>2</v>
      </c>
    </row>
    <row r="13" spans="2:9" ht="20" x14ac:dyDescent="0.3">
      <c r="B13" s="211" t="s">
        <v>59</v>
      </c>
      <c r="C13" s="212"/>
      <c r="E13" s="40">
        <v>0</v>
      </c>
    </row>
    <row r="14" spans="2:9" ht="20" x14ac:dyDescent="0.3">
      <c r="B14" s="211" t="s">
        <v>60</v>
      </c>
      <c r="C14" s="212"/>
      <c r="E14" s="40">
        <v>1</v>
      </c>
    </row>
    <row r="15" spans="2:9" ht="20" x14ac:dyDescent="0.3">
      <c r="B15" s="209" t="s">
        <v>55</v>
      </c>
      <c r="C15" s="210"/>
      <c r="D15" s="39">
        <v>3</v>
      </c>
      <c r="E15" s="36"/>
    </row>
    <row r="16" spans="2:9" ht="20" x14ac:dyDescent="0.3">
      <c r="B16" s="209" t="s">
        <v>56</v>
      </c>
      <c r="C16" s="210"/>
      <c r="D16" s="39">
        <f>D8+D9+D11+D15</f>
        <v>27</v>
      </c>
      <c r="E16" s="36"/>
    </row>
    <row r="17" spans="2:5" ht="20" thickBot="1" x14ac:dyDescent="0.3">
      <c r="B17" s="213"/>
      <c r="C17" s="214"/>
      <c r="D17" s="37"/>
      <c r="E17" s="38"/>
    </row>
    <row r="18" spans="2:5" x14ac:dyDescent="0.25">
      <c r="B18" s="208"/>
      <c r="C18" s="208"/>
      <c r="D18" s="35"/>
      <c r="E18" s="35"/>
    </row>
  </sheetData>
  <mergeCells count="13">
    <mergeCell ref="B6:E6"/>
    <mergeCell ref="B12:C12"/>
    <mergeCell ref="B8:C8"/>
    <mergeCell ref="B9:C9"/>
    <mergeCell ref="B10:C10"/>
    <mergeCell ref="B11:C11"/>
    <mergeCell ref="B7:C7"/>
    <mergeCell ref="B18:C18"/>
    <mergeCell ref="B15:C15"/>
    <mergeCell ref="B16:C16"/>
    <mergeCell ref="B13:C13"/>
    <mergeCell ref="B14:C14"/>
    <mergeCell ref="B17:C17"/>
  </mergeCells>
  <phoneticPr fontId="0" type="noConversion"/>
  <pageMargins left="0.75" right="0.75" top="1" bottom="1" header="0.5" footer="0.5"/>
  <pageSetup paperSize="9" scale="74" orientation="portrait"/>
  <headerFooter alignWithMargins="0">
    <oddHeader>&amp;C&amp;"Angsana New,ตัวหนา"&amp;18Neuropsychological Test Report, Department of Psychiatry, Ramathibodi Hospital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EF95-B279-FB4C-B383-CC1F2A635D79}">
  <dimension ref="A1:F68"/>
  <sheetViews>
    <sheetView tabSelected="1" topLeftCell="A23" zoomScale="150" zoomScaleNormal="150" workbookViewId="0">
      <selection activeCell="E39" sqref="E39"/>
    </sheetView>
  </sheetViews>
  <sheetFormatPr baseColWidth="10" defaultRowHeight="19" x14ac:dyDescent="0.25"/>
  <cols>
    <col min="1" max="1" width="21.796875" customWidth="1"/>
    <col min="2" max="2" width="24" customWidth="1"/>
    <col min="3" max="3" width="29.796875" customWidth="1"/>
    <col min="4" max="4" width="13.19921875" customWidth="1"/>
    <col min="5" max="5" width="21.796875" customWidth="1"/>
    <col min="6" max="6" width="13.19921875" style="160" customWidth="1"/>
  </cols>
  <sheetData>
    <row r="1" spans="1:6" x14ac:dyDescent="0.25">
      <c r="A1" s="158" t="s">
        <v>261</v>
      </c>
      <c r="B1" s="158" t="s">
        <v>262</v>
      </c>
      <c r="C1" s="158" t="s">
        <v>298</v>
      </c>
      <c r="D1" s="158" t="s">
        <v>263</v>
      </c>
      <c r="E1" s="158" t="s">
        <v>264</v>
      </c>
      <c r="F1" s="159" t="s">
        <v>316</v>
      </c>
    </row>
    <row r="2" spans="1:6" x14ac:dyDescent="0.25">
      <c r="A2" s="68" t="s">
        <v>265</v>
      </c>
      <c r="B2" s="68" t="s">
        <v>299</v>
      </c>
      <c r="C2" s="68" t="s">
        <v>266</v>
      </c>
      <c r="D2" s="169">
        <f>conceptual!C36</f>
        <v>22</v>
      </c>
      <c r="E2" t="str">
        <f>IF(OR(Interpretation!D2&lt;0, Interpretation!D2&gt;30), "Invalid Input",
IF(AND(Info!C8=Info!M3, Interpretation!D2&lt;=14), "Impaired",
IF(AND(Info!C8=Info!M3, Interpretation!D2&gt;14), "Preserved",
IF(AND(Info!C8=Info!M4, Interpretation!D2&lt;=17), "Impaired",
IF(AND(Info!C8=Info!M4, Interpretation!D2&gt;17), "Preserved",
IF(Interpretation!D2&lt;=22, "Impaired", "Preserved"))))))</f>
        <v>Impaired</v>
      </c>
      <c r="F2" s="160">
        <v>30</v>
      </c>
    </row>
    <row r="3" spans="1:6" x14ac:dyDescent="0.25">
      <c r="A3" s="68" t="s">
        <v>265</v>
      </c>
      <c r="B3" s="68" t="s">
        <v>265</v>
      </c>
      <c r="C3" s="68" t="s">
        <v>267</v>
      </c>
      <c r="D3">
        <f>conceptual!C37</f>
        <v>4</v>
      </c>
      <c r="E3" t="str">
        <f>IF(NOT(ISNUMBER(Interpretation!D3)), "Invalid Input",
IF(Interpretation!D3=Interpretation!F3, "Preserved",
IF(AND(Interpretation!D3&lt;Interpretation!F3, Interpretation!D3&gt;=0), "Impaired", "Invalid Input")))</f>
        <v>Impaired</v>
      </c>
      <c r="F3" s="160">
        <v>5</v>
      </c>
    </row>
    <row r="4" spans="1:6" x14ac:dyDescent="0.25">
      <c r="A4" s="68" t="s">
        <v>265</v>
      </c>
      <c r="B4" s="68" t="s">
        <v>265</v>
      </c>
      <c r="C4" s="68" t="s">
        <v>268</v>
      </c>
      <c r="D4">
        <f>conceptual!E37</f>
        <v>5</v>
      </c>
      <c r="E4" t="str">
        <f>IF(NOT(ISNUMBER(Interpretation!D4)), "Invalid Input",
IF(Interpretation!D4=Interpretation!F4, "Preserved",
IF(AND(Interpretation!D4&lt;Interpretation!F4, Interpretation!D4&gt;=0), "Impaired", "Invalid Input")))</f>
        <v>Preserved</v>
      </c>
      <c r="F4" s="160">
        <v>5</v>
      </c>
    </row>
    <row r="5" spans="1:6" x14ac:dyDescent="0.25">
      <c r="A5" s="68" t="s">
        <v>265</v>
      </c>
      <c r="B5" s="68" t="s">
        <v>265</v>
      </c>
      <c r="C5" s="68" t="s">
        <v>269</v>
      </c>
      <c r="D5">
        <f>conceptual!C39</f>
        <v>3</v>
      </c>
      <c r="E5" t="str">
        <f>IF(NOT(ISNUMBER(Interpretation!D5)), "Invalid Input",
IF(Interpretation!D5=Interpretation!F5, "Preserved",
IF(AND(Interpretation!D5&lt;Interpretation!F5, Interpretation!D5&gt;=0), "Impaired", "Invalid Input")))</f>
        <v>Preserved</v>
      </c>
      <c r="F5" s="160">
        <v>3</v>
      </c>
    </row>
    <row r="6" spans="1:6" x14ac:dyDescent="0.25">
      <c r="A6" s="68" t="s">
        <v>265</v>
      </c>
      <c r="B6" s="68" t="s">
        <v>265</v>
      </c>
      <c r="C6" s="68" t="s">
        <v>270</v>
      </c>
      <c r="D6">
        <f>conceptual!E39</f>
        <v>1</v>
      </c>
      <c r="E6" t="str">
        <f>IF(NOT(ISNUMBER(Interpretation!D6)), "Invalid Input",
IF(Interpretation!D6=Interpretation!F6, "Preserved",
IF(AND(Interpretation!D6&lt;Interpretation!F6, Interpretation!D6&gt;=0), "Impaired", "Invalid Input")))</f>
        <v>Impaired</v>
      </c>
      <c r="F6" s="160">
        <v>5</v>
      </c>
    </row>
    <row r="7" spans="1:6" x14ac:dyDescent="0.25">
      <c r="A7" s="68" t="s">
        <v>265</v>
      </c>
      <c r="B7" s="68" t="s">
        <v>265</v>
      </c>
      <c r="C7" s="68" t="s">
        <v>271</v>
      </c>
      <c r="D7">
        <f>conceptual!G39</f>
        <v>2</v>
      </c>
      <c r="E7" t="str">
        <f>IF(NOT(ISNUMBER(Interpretation!D7)), "Invalid Input",
IF(Interpretation!D7=Interpretation!F7, "Preserved",
IF(AND(Interpretation!D7&lt;Interpretation!F7, Interpretation!D7&gt;=0), "Impaired", "Invalid Input")))</f>
        <v>Impaired</v>
      </c>
      <c r="F7" s="160">
        <v>3</v>
      </c>
    </row>
    <row r="8" spans="1:6" x14ac:dyDescent="0.25">
      <c r="A8" s="68" t="s">
        <v>265</v>
      </c>
      <c r="B8" s="68" t="s">
        <v>265</v>
      </c>
      <c r="C8" s="68" t="s">
        <v>272</v>
      </c>
      <c r="D8">
        <f>conceptual!C40</f>
        <v>2</v>
      </c>
      <c r="E8" t="str">
        <f>IF(NOT(ISNUMBER(Interpretation!D8)), "Invalid Input",
IF(Interpretation!D8=Interpretation!F8, "Preserved",
IF(AND(Interpretation!D8&lt;Interpretation!F8, Interpretation!D8&gt;=0), "Impaired", "Invalid Input")))</f>
        <v>Preserved</v>
      </c>
      <c r="F8" s="160">
        <v>2</v>
      </c>
    </row>
    <row r="9" spans="1:6" x14ac:dyDescent="0.25">
      <c r="A9" s="68" t="s">
        <v>265</v>
      </c>
      <c r="B9" s="68" t="s">
        <v>265</v>
      </c>
      <c r="C9" s="68" t="s">
        <v>273</v>
      </c>
      <c r="D9">
        <f>conceptual!E40</f>
        <v>1</v>
      </c>
      <c r="E9" t="str">
        <f>IF(NOT(ISNUMBER(Interpretation!D9)), "Invalid Input",
IF(Interpretation!D9=Interpretation!F9, "Preserved",
IF(AND(Interpretation!D9&lt;Interpretation!F9, Interpretation!D9&gt;=0), "Impaired", "Invalid Input")))</f>
        <v>Preserved</v>
      </c>
      <c r="F9" s="160">
        <v>1</v>
      </c>
    </row>
    <row r="10" spans="1:6" x14ac:dyDescent="0.25">
      <c r="A10" s="68" t="s">
        <v>265</v>
      </c>
      <c r="B10" s="68" t="s">
        <v>265</v>
      </c>
      <c r="C10" s="68" t="s">
        <v>274</v>
      </c>
      <c r="D10">
        <f>conceptual!G40</f>
        <v>1</v>
      </c>
      <c r="E10" t="str">
        <f>IF(NOT(ISNUMBER(Interpretation!D10)), "Invalid Input",
IF(Interpretation!D10=Interpretation!F10, "Preserved",
IF(AND(Interpretation!D10&lt;Interpretation!F10, Interpretation!D10&gt;=0), "Impaired", "Invalid Input")))</f>
        <v>Impaired</v>
      </c>
      <c r="F10" s="160">
        <v>3</v>
      </c>
    </row>
    <row r="11" spans="1:6" x14ac:dyDescent="0.25">
      <c r="A11" s="68" t="s">
        <v>265</v>
      </c>
      <c r="B11" s="68" t="s">
        <v>265</v>
      </c>
      <c r="C11" s="68" t="s">
        <v>275</v>
      </c>
      <c r="D11">
        <f>conceptual!C41</f>
        <v>1</v>
      </c>
      <c r="E11" t="str">
        <f>IF(NOT(ISNUMBER(Interpretation!D11)), "Invalid Input",
IF(Interpretation!D11=Interpretation!F11, "Preserved",
IF(AND(Interpretation!D11&lt;Interpretation!F11, Interpretation!D11&gt;=0), "Impaired", "Invalid Input")))</f>
        <v>Preserved</v>
      </c>
      <c r="F11" s="160">
        <v>1</v>
      </c>
    </row>
    <row r="12" spans="1:6" x14ac:dyDescent="0.25">
      <c r="A12" s="68" t="s">
        <v>265</v>
      </c>
      <c r="B12" s="68" t="s">
        <v>265</v>
      </c>
      <c r="C12" s="68" t="s">
        <v>276</v>
      </c>
      <c r="D12">
        <f>conceptual!E41</f>
        <v>1</v>
      </c>
      <c r="E12" t="str">
        <f>IF(NOT(ISNUMBER(Interpretation!D12)), "Invalid Input",
IF(Interpretation!D12=Interpretation!F12, "Preserved",
IF(AND(Interpretation!D12&lt;Interpretation!F12, Interpretation!D12&gt;=0), "Impaired", "Invalid Input")))</f>
        <v>Preserved</v>
      </c>
      <c r="F12" s="160">
        <v>1</v>
      </c>
    </row>
    <row r="13" spans="1:6" x14ac:dyDescent="0.25">
      <c r="A13" s="68" t="s">
        <v>265</v>
      </c>
      <c r="B13" s="68" t="s">
        <v>265</v>
      </c>
      <c r="C13" s="68" t="s">
        <v>277</v>
      </c>
      <c r="D13">
        <f>conceptual!G41</f>
        <v>1</v>
      </c>
      <c r="E13" t="str">
        <f>IF(NOT(ISNUMBER(Interpretation!D13)), "Invalid Input",
IF(Interpretation!D13=Interpretation!F13, "Preserved",
IF(AND(Interpretation!D13&lt;Interpretation!F13, Interpretation!D13&gt;=0), "Impaired", "Invalid Input")))</f>
        <v>Preserved</v>
      </c>
      <c r="F13" s="160">
        <v>1</v>
      </c>
    </row>
    <row r="14" spans="1:6" x14ac:dyDescent="0.25">
      <c r="A14" s="68" t="s">
        <v>278</v>
      </c>
      <c r="B14" s="68" t="s">
        <v>299</v>
      </c>
      <c r="C14" s="68" t="s">
        <v>280</v>
      </c>
      <c r="D14" s="169">
        <f>conceptual!E30</f>
        <v>1.1333333333333333</v>
      </c>
      <c r="E14" t="str">
        <f>IF(Interpretation!D14&lt;=-2, "Significant impairment",
IF(Interpretation!D14&lt;=-1, "Impairment",
IF(Interpretation!D14&lt;12, "Preserved",
"Invalid Input")))</f>
        <v>Preserved</v>
      </c>
      <c r="F14" s="160" t="s">
        <v>313</v>
      </c>
    </row>
    <row r="15" spans="1:6" x14ac:dyDescent="0.25">
      <c r="A15" s="68" t="s">
        <v>278</v>
      </c>
      <c r="B15" s="68" t="s">
        <v>299</v>
      </c>
      <c r="C15" s="68" t="s">
        <v>279</v>
      </c>
      <c r="D15" s="169">
        <f>conceptual!E28</f>
        <v>1.6</v>
      </c>
      <c r="E15" t="str">
        <f>IF(Interpretation!D15&lt;=-2, "Significant impairment",
IF(Interpretation!D15&lt;=-1, "Impairment",
IF(Interpretation!D15&lt;12, "Preserved",
"Invalid Input")))</f>
        <v>Preserved</v>
      </c>
      <c r="F15" s="160" t="s">
        <v>313</v>
      </c>
    </row>
    <row r="16" spans="1:6" x14ac:dyDescent="0.25">
      <c r="A16" s="68" t="s">
        <v>278</v>
      </c>
      <c r="B16" s="68" t="s">
        <v>299</v>
      </c>
      <c r="C16" s="68" t="s">
        <v>281</v>
      </c>
      <c r="D16" s="169">
        <f>conceptual!E29</f>
        <v>-1.3333333333333333</v>
      </c>
      <c r="E16" t="str">
        <f>IF(Interpretation!D16&lt;=-2, "Significant impairment",
IF(Interpretation!D16&lt;=-1, "Impairment",
IF(Interpretation!D16&lt;12, "Preserved",
"Invalid Input")))</f>
        <v>Impairment</v>
      </c>
      <c r="F16" s="160" t="s">
        <v>313</v>
      </c>
    </row>
    <row r="17" spans="1:6" x14ac:dyDescent="0.25">
      <c r="A17" s="68" t="s">
        <v>278</v>
      </c>
      <c r="B17" s="68" t="s">
        <v>300</v>
      </c>
      <c r="C17" s="68" t="s">
        <v>282</v>
      </c>
      <c r="D17">
        <f>conceptual!E8</f>
        <v>1.6666666666666667</v>
      </c>
      <c r="E17" t="str">
        <f>IF(NOT(ISNUMBER(Interpretation!D17)), "Invalid Input",
IF(Interpretation!D17&lt;=-2, "Significant impairment",
IF(Interpretation!D17&lt;=-1, "Impairment",
IF(Interpretation!D17&lt;12, "Preserved",
"Invalid Input"))))</f>
        <v>Preserved</v>
      </c>
      <c r="F17" s="160" t="s">
        <v>313</v>
      </c>
    </row>
    <row r="18" spans="1:6" x14ac:dyDescent="0.25">
      <c r="A18" s="68" t="s">
        <v>278</v>
      </c>
      <c r="B18" s="68" t="s">
        <v>300</v>
      </c>
      <c r="C18" s="68" t="s">
        <v>283</v>
      </c>
      <c r="D18">
        <f>conceptual!E9</f>
        <v>-1.3333333333333333</v>
      </c>
      <c r="E18" t="str">
        <f>IF(NOT(ISNUMBER(Interpretation!D18)), "Invalid Input",
IF(Interpretation!D18&lt;=-2, "Significant impairment",
IF(Interpretation!D18&lt;=-1, "Impairment",
IF(Interpretation!D18&lt;12, "Preserved",
"Invalid Input"))))</f>
        <v>Impairment</v>
      </c>
      <c r="F18" s="160" t="s">
        <v>313</v>
      </c>
    </row>
    <row r="19" spans="1:6" x14ac:dyDescent="0.25">
      <c r="A19" s="68" t="s">
        <v>278</v>
      </c>
      <c r="B19" s="68" t="s">
        <v>300</v>
      </c>
      <c r="C19" s="68" t="s">
        <v>284</v>
      </c>
      <c r="D19">
        <f>conceptual!E10</f>
        <v>1.3333333333333333</v>
      </c>
      <c r="E19" t="str">
        <f>IF(NOT(ISNUMBER(Interpretation!D19)), "Invalid Input",
IF(Interpretation!D19&lt;=-2, "Significant impairment",
IF(Interpretation!D19&lt;=-1, "Impairment",
IF(Interpretation!D19&lt;12, "Preserved",
"Invalid Input"))))</f>
        <v>Preserved</v>
      </c>
      <c r="F19" s="160" t="s">
        <v>313</v>
      </c>
    </row>
    <row r="20" spans="1:6" x14ac:dyDescent="0.25">
      <c r="A20" s="68" t="s">
        <v>278</v>
      </c>
      <c r="B20" s="68" t="s">
        <v>300</v>
      </c>
      <c r="C20" s="68" t="s">
        <v>285</v>
      </c>
      <c r="D20">
        <f>conceptual!E11</f>
        <v>-0.66666666666666663</v>
      </c>
      <c r="E20" t="str">
        <f>IF(NOT(ISNUMBER(Interpretation!D20)), "Invalid Input",
IF(Interpretation!D20&lt;=-2, "Significant impairment",
IF(Interpretation!D20&lt;=-1, "Impairment",
IF(Interpretation!D20&lt;12, "Preserved",
"Invalid Input"))))</f>
        <v>Preserved</v>
      </c>
      <c r="F20" s="160" t="s">
        <v>313</v>
      </c>
    </row>
    <row r="21" spans="1:6" x14ac:dyDescent="0.25">
      <c r="A21" s="68" t="s">
        <v>278</v>
      </c>
      <c r="B21" s="68" t="s">
        <v>300</v>
      </c>
      <c r="C21" s="68" t="s">
        <v>286</v>
      </c>
      <c r="D21">
        <f>conceptual!E12</f>
        <v>1.3333333333333333</v>
      </c>
      <c r="E21" t="str">
        <f>IF(NOT(ISNUMBER(Interpretation!D21)), "Invalid Input",
IF(Interpretation!D21&lt;=-2, "Significant impairment",
IF(Interpretation!D21&lt;=-1, "Impairment",
IF(Interpretation!D21&lt;12, "Preserved",
"Invalid Input"))))</f>
        <v>Preserved</v>
      </c>
      <c r="F21" s="160" t="s">
        <v>313</v>
      </c>
    </row>
    <row r="22" spans="1:6" x14ac:dyDescent="0.25">
      <c r="A22" s="68" t="s">
        <v>278</v>
      </c>
      <c r="B22" s="68" t="s">
        <v>300</v>
      </c>
      <c r="C22" s="68" t="s">
        <v>287</v>
      </c>
      <c r="D22">
        <f>conceptual!E13</f>
        <v>2</v>
      </c>
      <c r="E22" t="str">
        <f>IF(NOT(ISNUMBER(Interpretation!D22)), "Invalid Input",
IF(Interpretation!D22&lt;=-2, "Significant impairment",
IF(Interpretation!D22&lt;=-1, "Impairment",
IF(Interpretation!D22&lt;12, "Preserved",
"Invalid Input"))))</f>
        <v>Preserved</v>
      </c>
      <c r="F22" s="160" t="s">
        <v>313</v>
      </c>
    </row>
    <row r="23" spans="1:6" x14ac:dyDescent="0.25">
      <c r="A23" s="68" t="s">
        <v>278</v>
      </c>
      <c r="B23" s="68" t="s">
        <v>301</v>
      </c>
      <c r="C23" s="68" t="s">
        <v>288</v>
      </c>
      <c r="D23">
        <f>conceptual!E16</f>
        <v>-3.3333333333333335</v>
      </c>
      <c r="E23" t="str">
        <f>IF(NOT(ISNUMBER(Interpretation!D23)), "Invalid Input",
IF(Interpretation!D23&lt;=-2, "Significant impairment",
IF(Interpretation!D23&lt;=-1, "Impairment",
IF(Interpretation!D23&lt;12, "Preserved",
"Invalid Input"))))</f>
        <v>Significant impairment</v>
      </c>
      <c r="F23" s="160" t="s">
        <v>313</v>
      </c>
    </row>
    <row r="24" spans="1:6" x14ac:dyDescent="0.25">
      <c r="A24" s="68" t="s">
        <v>278</v>
      </c>
      <c r="B24" s="68" t="s">
        <v>301</v>
      </c>
      <c r="C24" s="68" t="s">
        <v>289</v>
      </c>
      <c r="D24">
        <f>conceptual!E17</f>
        <v>0.33333333333333331</v>
      </c>
      <c r="E24" t="str">
        <f>IF(NOT(ISNUMBER(Interpretation!D24)), "Invalid Input",
IF(Interpretation!D24&lt;=-2, "Significant impairment",
IF(Interpretation!D24&lt;=-1, "Impairment",
IF(Interpretation!D24&lt;12, "Preserved",
"Invalid Input"))))</f>
        <v>Preserved</v>
      </c>
      <c r="F24" s="160" t="s">
        <v>313</v>
      </c>
    </row>
    <row r="25" spans="1:6" x14ac:dyDescent="0.25">
      <c r="A25" s="68" t="s">
        <v>278</v>
      </c>
      <c r="B25" s="68" t="s">
        <v>301</v>
      </c>
      <c r="C25" s="68" t="s">
        <v>291</v>
      </c>
      <c r="D25">
        <f>conceptual!E18</f>
        <v>0.66666666666666663</v>
      </c>
      <c r="E25" t="str">
        <f>IF(NOT(ISNUMBER(Interpretation!D25)), "Invalid Input",
IF(Interpretation!D25&lt;=-2, "Significant impairment",
IF(Interpretation!D25&lt;=-1, "Impairment",
IF(Interpretation!D25&lt;12, "Preserved",
"Invalid Input"))))</f>
        <v>Preserved</v>
      </c>
      <c r="F25" s="160" t="s">
        <v>313</v>
      </c>
    </row>
    <row r="26" spans="1:6" x14ac:dyDescent="0.25">
      <c r="A26" s="68" t="s">
        <v>278</v>
      </c>
      <c r="B26" s="68" t="s">
        <v>301</v>
      </c>
      <c r="C26" s="68" t="s">
        <v>290</v>
      </c>
      <c r="D26">
        <f>conceptual!E19</f>
        <v>-2.6666666666666665</v>
      </c>
      <c r="E26" t="str">
        <f>IF(NOT(ISNUMBER(Interpretation!D26)), "Invalid Input",
IF(Interpretation!D26&lt;=-2, "Significant impairment",
IF(Interpretation!D26&lt;=-1, "Impairment",
IF(Interpretation!D26&lt;12, "Preserved",
"Invalid Input"))))</f>
        <v>Significant impairment</v>
      </c>
      <c r="F26" s="160" t="s">
        <v>313</v>
      </c>
    </row>
    <row r="27" spans="1:6" x14ac:dyDescent="0.25">
      <c r="A27" s="68" t="s">
        <v>278</v>
      </c>
      <c r="B27" s="68" t="s">
        <v>301</v>
      </c>
      <c r="C27" s="68" t="s">
        <v>292</v>
      </c>
      <c r="D27">
        <f>conceptual!E20</f>
        <v>-0.66666666666666663</v>
      </c>
      <c r="E27" t="str">
        <f>IF(NOT(ISNUMBER(Interpretation!D27)), "Invalid Input",
IF(Interpretation!D27&lt;=-2, "Significant impairment",
IF(Interpretation!D27&lt;=-1, "Impairment",
IF(Interpretation!D27&lt;12, "Preserved",
"Invalid Input"))))</f>
        <v>Preserved</v>
      </c>
      <c r="F27" s="160" t="s">
        <v>313</v>
      </c>
    </row>
    <row r="28" spans="1:6" x14ac:dyDescent="0.25">
      <c r="A28" s="68" t="s">
        <v>278</v>
      </c>
      <c r="B28" s="68" t="s">
        <v>301</v>
      </c>
      <c r="C28" s="68" t="s">
        <v>293</v>
      </c>
      <c r="D28">
        <f>conceptual!E21</f>
        <v>-0.66666666666666663</v>
      </c>
      <c r="E28" t="str">
        <f>IF(NOT(ISNUMBER(Interpretation!D28)), "Invalid Input",
IF(Interpretation!D28&lt;=-2, "Significant impairment",
IF(Interpretation!D28&lt;=-1, "Impairment",
IF(Interpretation!D28&lt;12, "Preserved",
"Invalid Input"))))</f>
        <v>Preserved</v>
      </c>
      <c r="F28" s="160" t="s">
        <v>313</v>
      </c>
    </row>
    <row r="29" spans="1:6" x14ac:dyDescent="0.25">
      <c r="A29" s="68" t="s">
        <v>294</v>
      </c>
      <c r="B29" s="68" t="s">
        <v>299</v>
      </c>
      <c r="C29" s="68" t="s">
        <v>295</v>
      </c>
      <c r="D29">
        <f>D31</f>
        <v>2</v>
      </c>
      <c r="E29" t="str">
        <f>IF(NOT(ISNUMBER(Interpretation!D29)), "Invalid Input",
IF(Interpretation!D29&lt;=-2, "Significant impairment",
IF(Interpretation!D29&lt;=-1, "Impairment",
IF(Interpretation!D29&lt;12, "Preserved",
"Invalid Input"))))</f>
        <v>Preserved</v>
      </c>
      <c r="F29" s="160" t="s">
        <v>313</v>
      </c>
    </row>
    <row r="30" spans="1:6" x14ac:dyDescent="0.25">
      <c r="A30" s="68" t="s">
        <v>294</v>
      </c>
      <c r="B30" s="68" t="s">
        <v>299</v>
      </c>
      <c r="C30" s="68" t="s">
        <v>302</v>
      </c>
      <c r="E30" t="str" cm="1">
        <f t="array" ref="E30">IF(SUMPRODUCT(--ISNUMBER(SEARCH("Impairment", Interpretation!E32:E33)))&gt;0, "Impairment",
IF(COUNTIF(Interpretation!E32:E33, "Preserved")=ROWS(Interpretation!E32:E33), "Preserved", "Invalid Input"))</f>
        <v>Impairment</v>
      </c>
      <c r="F30" s="160" t="s">
        <v>313</v>
      </c>
    </row>
    <row r="31" spans="1:6" x14ac:dyDescent="0.25">
      <c r="A31" s="68" t="s">
        <v>294</v>
      </c>
      <c r="B31" s="68" t="s">
        <v>295</v>
      </c>
      <c r="C31" s="68" t="s">
        <v>287</v>
      </c>
      <c r="D31">
        <f>'concent, construct, language'!E9</f>
        <v>2</v>
      </c>
      <c r="E31" t="str">
        <f>IF(NOT(ISNUMBER(Interpretation!D31)), "Invalid Input",
IF(Interpretation!D31&lt;=-2, "Significant impairment",
IF(Interpretation!D31&lt;=-1, "Impairment",
IF(Interpretation!D31&lt;12, "Preserved",
"Invalid Input"))))</f>
        <v>Preserved</v>
      </c>
      <c r="F31" s="160" t="s">
        <v>313</v>
      </c>
    </row>
    <row r="32" spans="1:6" x14ac:dyDescent="0.25">
      <c r="A32" s="68" t="s">
        <v>294</v>
      </c>
      <c r="B32" s="68" t="s">
        <v>302</v>
      </c>
      <c r="C32" s="68" t="s">
        <v>303</v>
      </c>
      <c r="D32">
        <f>'concent, construct, language'!E8</f>
        <v>-0.66666666666666663</v>
      </c>
      <c r="E32" t="str">
        <f>IF(NOT(ISNUMBER(Interpretation!D32)), "Invalid Input",
IF(Interpretation!D32&lt;=-2, "Significant impairment",
IF(Interpretation!D32&lt;=-1, "Impairment",
IF(Interpretation!D32&lt;12, "Preserved",
"Invalid Input"))))</f>
        <v>Preserved</v>
      </c>
      <c r="F32" s="160" t="s">
        <v>313</v>
      </c>
    </row>
    <row r="33" spans="1:6" x14ac:dyDescent="0.25">
      <c r="A33" s="68" t="s">
        <v>294</v>
      </c>
      <c r="B33" s="68" t="s">
        <v>302</v>
      </c>
      <c r="C33" s="68" t="s">
        <v>286</v>
      </c>
      <c r="D33">
        <f>'concent, construct, language'!E11</f>
        <v>-2.6666666666666665</v>
      </c>
      <c r="E33" t="str">
        <f>IF(NOT(ISNUMBER(Interpretation!D33)), "Invalid Input",
IF(Interpretation!D33&lt;=-2, "Significant impairment",
IF(Interpretation!D33&lt;=-1, "Impairment",
IF(Interpretation!D33&lt;12, "Preserved",
"Invalid Input"))))</f>
        <v>Significant impairment</v>
      </c>
      <c r="F33" s="160" t="s">
        <v>313</v>
      </c>
    </row>
    <row r="34" spans="1:6" x14ac:dyDescent="0.25">
      <c r="A34" s="68" t="s">
        <v>297</v>
      </c>
      <c r="B34" s="68" t="s">
        <v>304</v>
      </c>
      <c r="C34" s="68" t="s">
        <v>305</v>
      </c>
      <c r="D34">
        <f>executive!E14</f>
        <v>-1</v>
      </c>
      <c r="E34" t="str">
        <f>IF(NOT(ISNUMBER(Interpretation!D34)), "Invalid Input",
IF(Interpretation!D34&lt;=-2, "Significant impairment",
IF(Interpretation!D34&lt;=-1, "Impairment",
IF(Interpretation!D34&lt;12, "Preserved",
"Invalid Input"))))</f>
        <v>Impairment</v>
      </c>
      <c r="F34" s="160" t="s">
        <v>313</v>
      </c>
    </row>
    <row r="35" spans="1:6" x14ac:dyDescent="0.25">
      <c r="A35" s="68" t="s">
        <v>297</v>
      </c>
      <c r="B35" s="68" t="s">
        <v>304</v>
      </c>
      <c r="C35" s="68" t="s">
        <v>306</v>
      </c>
      <c r="D35">
        <f>executive!E15</f>
        <v>-0.33333333333333331</v>
      </c>
      <c r="E35" t="str">
        <f>IF(NOT(ISNUMBER(Interpretation!D35)), "Invalid Input",
IF(Interpretation!D35&lt;=-2, "Significant impairment",
IF(Interpretation!D35&lt;=-1, "Impairment",
IF(Interpretation!D35&lt;12, "Preserved",
"Invalid Input"))))</f>
        <v>Preserved</v>
      </c>
      <c r="F35" s="160" t="s">
        <v>313</v>
      </c>
    </row>
    <row r="36" spans="1:6" x14ac:dyDescent="0.25">
      <c r="A36" s="68" t="s">
        <v>297</v>
      </c>
      <c r="B36" s="68" t="s">
        <v>307</v>
      </c>
      <c r="C36" s="68" t="s">
        <v>307</v>
      </c>
      <c r="D36">
        <f>executive!E39</f>
        <v>1</v>
      </c>
      <c r="E36" t="str">
        <f>IF(NOT(ISNUMBER(Interpretation!D36)), "Invalid Input",
IF(Interpretation!D36&lt;=-2, "Significant impairment",
IF(Interpretation!D36&lt;=-1, "Impairment",
IF(Interpretation!D36&lt;12, "Preserved",
"Invalid Input"))))</f>
        <v>Preserved</v>
      </c>
      <c r="F36" s="160" t="s">
        <v>313</v>
      </c>
    </row>
    <row r="37" spans="1:6" x14ac:dyDescent="0.25">
      <c r="A37" s="68" t="s">
        <v>297</v>
      </c>
      <c r="B37" s="68" t="s">
        <v>308</v>
      </c>
      <c r="C37" s="68" t="s">
        <v>310</v>
      </c>
      <c r="D37">
        <f>executive!E59</f>
        <v>0.33333333333333331</v>
      </c>
      <c r="E37" t="str">
        <f>IF(NOT(ISNUMBER(Interpretation!D37)), "Invalid Input",
IF(Interpretation!D37&lt;=-2, "Significant impairment",
IF(Interpretation!D37&lt;=-1, "Impairment",
IF(Interpretation!D37&lt;12, "Preserved",
"Invalid Input"))))</f>
        <v>Preserved</v>
      </c>
      <c r="F37" s="160" t="s">
        <v>313</v>
      </c>
    </row>
    <row r="38" spans="1:6" x14ac:dyDescent="0.25">
      <c r="A38" s="68" t="s">
        <v>297</v>
      </c>
      <c r="B38" s="68" t="s">
        <v>308</v>
      </c>
      <c r="C38" s="68" t="s">
        <v>309</v>
      </c>
      <c r="D38">
        <f>executive!E60</f>
        <v>-1</v>
      </c>
      <c r="E38" t="str">
        <f>IF(NOT(ISNUMBER(Interpretation!D38)), "Invalid Input",
IF(Interpretation!D38&lt;=-2, "Significant impairment",
IF(Interpretation!D38&lt;=-1, "Impairment",
IF(Interpretation!D38&lt;12, "Preserved",
"Invalid Input"))))</f>
        <v>Impairment</v>
      </c>
      <c r="F38" s="160" t="s">
        <v>313</v>
      </c>
    </row>
    <row r="39" spans="1:6" x14ac:dyDescent="0.25">
      <c r="A39" s="68" t="s">
        <v>297</v>
      </c>
      <c r="B39" s="68" t="s">
        <v>311</v>
      </c>
      <c r="C39" s="68" t="s">
        <v>311</v>
      </c>
      <c r="D39">
        <f>executive!D10</f>
        <v>0.24</v>
      </c>
      <c r="E39" t="str">
        <f>IF(NOT(ISNUMBER(Interpretation!D39)), "Invalid Input",
IF(Interpretation!D39&gt;0.5, "Impaired", "Preserved"))</f>
        <v>Preserved</v>
      </c>
      <c r="F39" s="160">
        <v>0.5</v>
      </c>
    </row>
    <row r="40" spans="1:6" x14ac:dyDescent="0.25">
      <c r="A40" s="68" t="s">
        <v>297</v>
      </c>
      <c r="B40" s="68" t="s">
        <v>312</v>
      </c>
      <c r="C40" s="68" t="s">
        <v>312</v>
      </c>
      <c r="D40">
        <f>'Clock drawing'!D16</f>
        <v>27</v>
      </c>
      <c r="E40" t="str">
        <f>IF(NOT(ISNUMBER(Interpretation!D40)), "Invalid Input",
IF(OR(Interpretation!D40&lt;0, Interpretation!D40&gt;33), "Invalid Input",
IF(Interpretation!D40&lt;23, "Impaired", "Preserved")))</f>
        <v>Preserved</v>
      </c>
      <c r="F40" s="160">
        <v>23</v>
      </c>
    </row>
    <row r="41" spans="1:6" x14ac:dyDescent="0.25">
      <c r="A41" s="68" t="s">
        <v>314</v>
      </c>
      <c r="B41" s="68" t="s">
        <v>306</v>
      </c>
      <c r="C41" s="68" t="s">
        <v>306</v>
      </c>
      <c r="D41">
        <f>'concent, construct, language'!E23</f>
        <v>0</v>
      </c>
      <c r="E41" t="str">
        <f>IF(NOT(ISNUMBER(Interpretation!D41)), "Invalid Input",
IF(Interpretation!D41&lt;=-2, "Significant impairment",
IF(Interpretation!D41&lt;=-1, "Impairment",
IF(Interpretation!D41&lt;12, "Preserved",
"Invalid Input"))))</f>
        <v>Preserved</v>
      </c>
      <c r="F41" s="160" t="s">
        <v>313</v>
      </c>
    </row>
    <row r="42" spans="1:6" x14ac:dyDescent="0.25">
      <c r="A42" s="68" t="s">
        <v>314</v>
      </c>
      <c r="B42" s="68" t="s">
        <v>315</v>
      </c>
      <c r="C42" s="68" t="s">
        <v>315</v>
      </c>
      <c r="D42">
        <f>'concent, construct, language'!F25</f>
        <v>100</v>
      </c>
      <c r="E42" t="str">
        <f>IF(OR(NOT(ISNUMBER(Interpretation!D42)), Interpretation!D42&lt;0, Interpretation!D42&gt;100), "Invalid Input",
IF(Interpretation!D42&lt;=60, "Impaired",
IF(Interpretation!D42&gt;60, "Preserved")))</f>
        <v>Preserved</v>
      </c>
      <c r="F42" s="160" t="s">
        <v>15</v>
      </c>
    </row>
    <row r="43" spans="1:6" x14ac:dyDescent="0.25">
      <c r="A43" s="68" t="s">
        <v>277</v>
      </c>
      <c r="B43" s="68" t="s">
        <v>317</v>
      </c>
      <c r="C43" t="str">
        <f>'concent, construct, language'!D17</f>
        <v>Frontal Face</v>
      </c>
      <c r="D43">
        <f>'concent, construct, language'!D18</f>
        <v>1</v>
      </c>
      <c r="E43" t="str">
        <f>IF(Interpretation!D43=1, "Preserved",
IF(Interpretation!D43=0, "Impaired", "Invalid Input"))</f>
        <v>Preserved</v>
      </c>
      <c r="F43" s="160">
        <v>1</v>
      </c>
    </row>
    <row r="44" spans="1:6" x14ac:dyDescent="0.25">
      <c r="A44" s="68" t="s">
        <v>277</v>
      </c>
      <c r="B44" s="68" t="s">
        <v>317</v>
      </c>
      <c r="C44" t="str">
        <f>'concent, construct, language'!E17</f>
        <v>3-dimension</v>
      </c>
      <c r="D44">
        <f>'concent, construct, language'!E18</f>
        <v>1</v>
      </c>
      <c r="E44" t="str">
        <f>IF(Interpretation!D44=1, "Preserved",
IF(Interpretation!D44=0, "Impaired", "Invalid Input"))</f>
        <v>Preserved</v>
      </c>
      <c r="F44" s="160">
        <v>1</v>
      </c>
    </row>
    <row r="45" spans="1:6" x14ac:dyDescent="0.25">
      <c r="A45" s="68" t="s">
        <v>277</v>
      </c>
      <c r="B45" s="68" t="s">
        <v>317</v>
      </c>
      <c r="C45" t="str">
        <f>'concent, construct, language'!F17</f>
        <v>Internal lines</v>
      </c>
      <c r="D45">
        <f>'concent, construct, language'!F18</f>
        <v>1</v>
      </c>
      <c r="E45" t="str">
        <f>IF(Interpretation!D45=1, "Preserved",
IF(Interpretation!D45=0, "Impaired", "Invalid Input"))</f>
        <v>Preserved</v>
      </c>
      <c r="F45" s="160">
        <v>1</v>
      </c>
    </row>
    <row r="46" spans="1:6" x14ac:dyDescent="0.25">
      <c r="A46" s="68" t="s">
        <v>277</v>
      </c>
      <c r="B46" s="68" t="s">
        <v>317</v>
      </c>
      <c r="C46" t="str">
        <f>'concent, construct, language'!G17</f>
        <v>Opposite side parallel</v>
      </c>
      <c r="D46">
        <f>'concent, construct, language'!G18</f>
        <v>0</v>
      </c>
      <c r="E46" t="str">
        <f>IF(Interpretation!D46=1, "Preserved",
IF(Interpretation!D46=0, "Impaired", "Invalid Input"))</f>
        <v>Impaired</v>
      </c>
      <c r="F46" s="160">
        <v>1</v>
      </c>
    </row>
    <row r="47" spans="1:6" x14ac:dyDescent="0.25">
      <c r="A47" s="68" t="s">
        <v>277</v>
      </c>
      <c r="B47" s="68" t="s">
        <v>299</v>
      </c>
      <c r="C47" s="68" t="s">
        <v>318</v>
      </c>
      <c r="D47">
        <f>'concent, construct, language'!C17</f>
        <v>3</v>
      </c>
      <c r="E47" t="str">
        <f>IF(OR(NOT(ISNUMBER(Interpretation!D43)), NOT(ISNUMBER(Interpretation!D44)), NOT(ISNUMBER(Interpretation!D45))), "Invalid Input",
IF(SUM(Interpretation!D43:D45)=3, "Preserved",
IF(AND(SUM(Interpretation!D43:D45)&gt;=0, SUM(Interpretation!D43:D45)&lt;=2), "Impaired",
"Invalid Input")))</f>
        <v>Preserved</v>
      </c>
      <c r="F47" s="160">
        <v>3</v>
      </c>
    </row>
    <row r="48" spans="1:6" x14ac:dyDescent="0.25">
      <c r="A48" s="68" t="s">
        <v>277</v>
      </c>
      <c r="B48" s="68" t="s">
        <v>299</v>
      </c>
      <c r="C48" s="68" t="s">
        <v>319</v>
      </c>
      <c r="D48">
        <f>'concent, construct, language'!E16</f>
        <v>0.66666666666666663</v>
      </c>
      <c r="E48" t="str">
        <f>IF(NOT(ISNUMBER(Interpretation!D48)), "Invalid Input",
IF(Interpretation!D48&lt;=-2, "Significant impairment",
IF(Interpretation!D48&lt;=-1, "Impairment",
IF(Interpretation!D48&lt;12, "Preserved",
"Invalid Input"))))</f>
        <v>Preserved</v>
      </c>
      <c r="F48" s="160" t="s">
        <v>313</v>
      </c>
    </row>
    <row r="49" spans="1:6" x14ac:dyDescent="0.25">
      <c r="A49" s="68" t="s">
        <v>296</v>
      </c>
      <c r="B49" s="68" t="s">
        <v>299</v>
      </c>
      <c r="C49" s="68" t="s">
        <v>320</v>
      </c>
      <c r="D49">
        <f>memory!G54</f>
        <v>0.4</v>
      </c>
      <c r="E49" t="str">
        <f>IF(NOT(ISNUMBER(Interpretation!D49)), "Invalid Input",
IF(Interpretation!D49&lt;=-2, "Significant impairment",
IF(Interpretation!D49&lt;=-1, "Impairment",
IF(Interpretation!D49&lt;12, "Preserved",
"Invalid Input"))))</f>
        <v>Preserved</v>
      </c>
      <c r="F49" s="160" t="s">
        <v>313</v>
      </c>
    </row>
    <row r="50" spans="1:6" x14ac:dyDescent="0.25">
      <c r="A50" s="68" t="s">
        <v>296</v>
      </c>
      <c r="B50" s="68" t="s">
        <v>299</v>
      </c>
      <c r="C50" s="68" t="s">
        <v>321</v>
      </c>
      <c r="E50" t="str" cm="1">
        <f t="array" ref="E50">IF(SUMPRODUCT(--ISNUMBER(SEARCH("Impairment", Interpretation!E57:E58)))&gt;0, "Impairment",
IF(COUNTIF(Interpretation!E57:E58, "Preserved")=ROWS(Interpretation!E57:E58), "Preserved", "Invalid Input"))</f>
        <v>Impairment</v>
      </c>
      <c r="F50" s="160" t="s">
        <v>335</v>
      </c>
    </row>
    <row r="51" spans="1:6" x14ac:dyDescent="0.25">
      <c r="A51" s="68" t="s">
        <v>296</v>
      </c>
      <c r="B51" s="68" t="s">
        <v>299</v>
      </c>
      <c r="C51" s="68" t="s">
        <v>324</v>
      </c>
      <c r="D51">
        <f>memory!G58</f>
        <v>1</v>
      </c>
      <c r="E51" t="str">
        <f>IF(NOT(ISNUMBER(Interpretation!D51)), "Invalid Input",
IF(Interpretation!D51&lt;=-2, "Significant impairment",
IF(Interpretation!D51&lt;=-1, "Impairment",
IF(Interpretation!D51&lt;12, "Preserved",
"Invalid Input"))))</f>
        <v>Preserved</v>
      </c>
      <c r="F51" s="160" t="s">
        <v>313</v>
      </c>
    </row>
    <row r="52" spans="1:6" x14ac:dyDescent="0.25">
      <c r="A52" s="68" t="s">
        <v>296</v>
      </c>
      <c r="B52" s="68" t="s">
        <v>299</v>
      </c>
      <c r="C52" s="68" t="s">
        <v>329</v>
      </c>
      <c r="D52">
        <f>memory!G57</f>
        <v>0.33333333333333331</v>
      </c>
      <c r="E52" t="str">
        <f>IF(NOT(ISNUMBER(Interpretation!D52)), "Invalid Input",
IF(Interpretation!D52&lt;=-2, "Significant impairment",
IF(Interpretation!D52&lt;=-1, "Impairment",
IF(Interpretation!D52&lt;12, "Preserved",
"Invalid Input"))))</f>
        <v>Preserved</v>
      </c>
      <c r="F52" s="160" t="s">
        <v>313</v>
      </c>
    </row>
    <row r="53" spans="1:6" x14ac:dyDescent="0.25">
      <c r="A53" s="68" t="s">
        <v>296</v>
      </c>
      <c r="B53" s="68" t="s">
        <v>299</v>
      </c>
      <c r="C53" s="68" t="s">
        <v>325</v>
      </c>
      <c r="D53">
        <f>memory!G59</f>
        <v>-4</v>
      </c>
      <c r="E53" t="str">
        <f>IF(NOT(ISNUMBER(Interpretation!D53)), "Invalid Input",
IF(Interpretation!D53&lt;=-2, "Significant impairment",
IF(Interpretation!D53&lt;=-1, "Impairment",
IF(Interpretation!D53&lt;12, "Preserved",
"Invalid Input"))))</f>
        <v>Significant impairment</v>
      </c>
      <c r="F53" s="160" t="s">
        <v>313</v>
      </c>
    </row>
    <row r="54" spans="1:6" x14ac:dyDescent="0.25">
      <c r="A54" s="68" t="s">
        <v>296</v>
      </c>
      <c r="B54" s="68" t="s">
        <v>299</v>
      </c>
      <c r="C54" s="68" t="s">
        <v>326</v>
      </c>
      <c r="D54">
        <f>memory!G61</f>
        <v>-0.97058823529411764</v>
      </c>
      <c r="E54" t="str">
        <f>IF(NOT(ISNUMBER(Interpretation!D54)), "Invalid Input",
IF(Interpretation!D54&lt;=-2, "Significant impairment",
IF(Interpretation!D54&lt;=-1, "Impairment",
IF(Interpretation!D54&lt;12, "Preserved",
"Invalid Input"))))</f>
        <v>Preserved</v>
      </c>
      <c r="F54" s="160" t="s">
        <v>313</v>
      </c>
    </row>
    <row r="55" spans="1:6" x14ac:dyDescent="0.25">
      <c r="A55" s="68" t="s">
        <v>296</v>
      </c>
      <c r="B55" s="68" t="s">
        <v>299</v>
      </c>
      <c r="C55" s="68" t="s">
        <v>327</v>
      </c>
      <c r="D55">
        <f>memory!G62</f>
        <v>1.411764705882353</v>
      </c>
      <c r="E55" t="str">
        <f>IF(NOT(ISNUMBER(Interpretation!D55)), "Invalid Input",
IF(Interpretation!D55&lt;=-2, "Significant impairment",
IF(Interpretation!D55&lt;=-1, "Impairment",
IF(Interpretation!D55&lt;12, "Preserved",
"Invalid Input"))))</f>
        <v>Preserved</v>
      </c>
      <c r="F55" s="160" t="s">
        <v>313</v>
      </c>
    </row>
    <row r="56" spans="1:6" x14ac:dyDescent="0.25">
      <c r="A56" s="68" t="s">
        <v>296</v>
      </c>
      <c r="B56" s="68" t="s">
        <v>299</v>
      </c>
      <c r="C56" s="68" t="s">
        <v>328</v>
      </c>
      <c r="D56">
        <f>memory!G63</f>
        <v>-0.8529411764705882</v>
      </c>
      <c r="E56" t="str">
        <f>IF(NOT(ISNUMBER(Interpretation!D56)), "Invalid Input",
IF(Interpretation!D56&lt;=-2, "Significant impairment",
IF(Interpretation!D56&lt;=-1, "Impairment",
IF(Interpretation!D56&lt;12, "Preserved",
"Invalid Input"))))</f>
        <v>Preserved</v>
      </c>
      <c r="F56" s="160" t="s">
        <v>313</v>
      </c>
    </row>
    <row r="57" spans="1:6" x14ac:dyDescent="0.25">
      <c r="A57" s="68" t="s">
        <v>296</v>
      </c>
      <c r="B57" s="68" t="s">
        <v>321</v>
      </c>
      <c r="C57" s="68" t="s">
        <v>322</v>
      </c>
      <c r="D57">
        <f>memory!G55</f>
        <v>-4.666666666666667</v>
      </c>
      <c r="E57" t="str">
        <f>IF(NOT(ISNUMBER(Interpretation!D57)), "Invalid Input",
IF(Interpretation!D57&lt;=-2, "Significant impairment",
IF(Interpretation!D57&lt;=-1, "Impairment",
IF(Interpretation!D57&lt;12, "Preserved",
"Invalid Input"))))</f>
        <v>Significant impairment</v>
      </c>
      <c r="F57" s="160" t="s">
        <v>335</v>
      </c>
    </row>
    <row r="58" spans="1:6" x14ac:dyDescent="0.25">
      <c r="A58" s="68" t="s">
        <v>296</v>
      </c>
      <c r="B58" s="68" t="s">
        <v>321</v>
      </c>
      <c r="C58" s="68" t="s">
        <v>323</v>
      </c>
      <c r="D58">
        <f>memory!G56</f>
        <v>0.8</v>
      </c>
      <c r="E58" t="str">
        <f>IF(NOT(ISNUMBER(Interpretation!D58)), "Invalid Input",
IF(Interpretation!D58&lt;=-2, "Significant impairment",
IF(Interpretation!D58&lt;=-1, "Impairment",
IF(Interpretation!D58&lt;12, "Preserved",
"Invalid Input"))))</f>
        <v>Preserved</v>
      </c>
      <c r="F58" s="160" t="s">
        <v>335</v>
      </c>
    </row>
    <row r="59" spans="1:6" x14ac:dyDescent="0.25">
      <c r="A59" s="68" t="s">
        <v>296</v>
      </c>
      <c r="C59" t="s">
        <v>138</v>
      </c>
      <c r="E59" t="str">
        <f>IF(COUNTIF(memory!E10:E12, "&lt;-1")&gt;0, "Impaired",
IF(COUNTIF(memory!E10:E12, "&lt;&gt;")&lt;&gt;COUNT(memory!E10:E12), "Invalid Input", "Preserved"))</f>
        <v>Preserved</v>
      </c>
      <c r="F59" s="160" t="s">
        <v>335</v>
      </c>
    </row>
    <row r="60" spans="1:6" x14ac:dyDescent="0.25">
      <c r="A60" s="68" t="s">
        <v>296</v>
      </c>
      <c r="C60" t="s">
        <v>139</v>
      </c>
      <c r="E60" t="str">
        <f>IF(COUNTIF(memory!E14:E16, "&lt;-1")&gt;0, "Impaired",
IF(COUNTIF(memory!E14:E16, "&lt;&gt;")&lt;&gt;COUNT(memory!E14:E16), "Invalid Input", "Preserved"))</f>
        <v>Preserved</v>
      </c>
      <c r="F60" s="160" t="s">
        <v>335</v>
      </c>
    </row>
    <row r="61" spans="1:6" x14ac:dyDescent="0.25">
      <c r="A61" s="68" t="s">
        <v>296</v>
      </c>
      <c r="C61" t="s">
        <v>140</v>
      </c>
      <c r="E61" t="str">
        <f>IF(OR(NOT(ISNUMBER(memory!E18)), NOT(ISNUMBER(memory!E23))), "Invalid Input",
IF(OR(memory!E18 &lt; -1, memory!E23 &lt; -1), "Impaired", "Preserved"))</f>
        <v>Preserved</v>
      </c>
      <c r="F61" s="160" t="s">
        <v>335</v>
      </c>
    </row>
    <row r="62" spans="1:6" x14ac:dyDescent="0.25">
      <c r="A62" s="68" t="s">
        <v>296</v>
      </c>
      <c r="C62" s="68" t="s">
        <v>141</v>
      </c>
      <c r="E62" t="str">
        <f>IF(OR(NOT(ISNUMBER(memory!E25)), NOT(ISNUMBER(memory!E30))), "Invalid Input",
IF(OR(memory!E25 &lt; -1, memory!E30 &lt; -1), "Impaired", "Preserved"))</f>
        <v>Impaired</v>
      </c>
      <c r="F62" s="160" t="s">
        <v>335</v>
      </c>
    </row>
    <row r="63" spans="1:6" x14ac:dyDescent="0.25">
      <c r="A63" s="68" t="s">
        <v>296</v>
      </c>
      <c r="C63" s="68" t="s">
        <v>330</v>
      </c>
      <c r="E63" t="str">
        <f>IF(NOT(ISNUMBER(memory!E32)), "Invalid Input",
IF(memory!E32 &lt; -1, "Impaired", "Preserved"))</f>
        <v>Preserved</v>
      </c>
      <c r="F63" s="160" t="s">
        <v>313</v>
      </c>
    </row>
    <row r="64" spans="1:6" x14ac:dyDescent="0.25">
      <c r="A64" s="68" t="s">
        <v>296</v>
      </c>
      <c r="C64" s="68" t="s">
        <v>331</v>
      </c>
      <c r="E64" t="str">
        <f>IF(NOT(ISNUMBER(memory!E34)), "Invalid Input",
IF(memory!E34 &lt; -1, "Impaired", "Preserved"))</f>
        <v>Preserved</v>
      </c>
      <c r="F64" s="160" t="s">
        <v>313</v>
      </c>
    </row>
    <row r="65" spans="1:6" x14ac:dyDescent="0.25">
      <c r="A65" s="68" t="s">
        <v>296</v>
      </c>
      <c r="C65" s="68" t="s">
        <v>332</v>
      </c>
      <c r="E65" t="str">
        <f>IF(OR(NOT(ISNUMBER(memory!E36)), NOT(ISNUMBER(memory!E37))), "Invalid Input",
IF(OR(memory!E36&lt; -1, memory!E37 &lt; -1), "Impaired", "Preserved"))</f>
        <v>Preserved</v>
      </c>
      <c r="F65" s="160" t="s">
        <v>335</v>
      </c>
    </row>
    <row r="66" spans="1:6" x14ac:dyDescent="0.25">
      <c r="A66" s="68" t="s">
        <v>296</v>
      </c>
      <c r="C66" s="68" t="s">
        <v>33</v>
      </c>
      <c r="E66" t="str">
        <f>IF(OR(NOT(ISNUMBER(memory!E39)), NOT(ISNUMBER(memory!E40))), "Invalid Input",
IF(OR(memory!E39&lt; -1, memory!E40 &lt; -1), "Impaired", "Preserved"))</f>
        <v>Preserved</v>
      </c>
      <c r="F66" s="160" t="s">
        <v>335</v>
      </c>
    </row>
    <row r="67" spans="1:6" x14ac:dyDescent="0.25">
      <c r="A67" s="68" t="s">
        <v>296</v>
      </c>
      <c r="C67" s="68" t="s">
        <v>333</v>
      </c>
      <c r="E67" t="str">
        <f>IF(NOT(ISNUMBER(memory!E41)), "Invalid Input",
IF(memory!E41 &lt; -1, "Impaired", "Preserved"))</f>
        <v>Preserved</v>
      </c>
      <c r="F67" s="160" t="s">
        <v>313</v>
      </c>
    </row>
    <row r="68" spans="1:6" x14ac:dyDescent="0.25">
      <c r="A68" s="68" t="s">
        <v>296</v>
      </c>
      <c r="C68" s="68" t="s">
        <v>334</v>
      </c>
      <c r="E68" t="str">
        <f>IF(NOT(ISNUMBER(memory!E42)), "Invalid Input",
IF(memory!E42 &lt; -1, "Impaired", "Preserved"))</f>
        <v>Preserved</v>
      </c>
      <c r="F68" s="160" t="s">
        <v>313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Info</vt:lpstr>
      <vt:lpstr>conceptual</vt:lpstr>
      <vt:lpstr>memory</vt:lpstr>
      <vt:lpstr>executive</vt:lpstr>
      <vt:lpstr>concent, construct, language</vt:lpstr>
      <vt:lpstr>Clock drawing</vt:lpstr>
      <vt:lpstr>Interpretation</vt:lpstr>
      <vt:lpstr>'Clock drawing'!Print_Area</vt:lpstr>
      <vt:lpstr>'concent, construct, language'!Print_Area</vt:lpstr>
      <vt:lpstr>conceptual!Print_Area</vt:lpstr>
      <vt:lpstr>executive!Print_Area</vt:lpstr>
      <vt:lpstr>memory!Print_Area</vt:lpstr>
      <vt:lpstr>conceptual!Print_Titles</vt:lpstr>
    </vt:vector>
  </TitlesOfParts>
  <Company>Ramathibody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PS-EDU</dc:creator>
  <cp:lastModifiedBy>Prut Saowaprut</cp:lastModifiedBy>
  <cp:lastPrinted>2023-10-19T09:15:01Z</cp:lastPrinted>
  <dcterms:created xsi:type="dcterms:W3CDTF">2003-10-31T07:20:13Z</dcterms:created>
  <dcterms:modified xsi:type="dcterms:W3CDTF">2024-11-12T03:30:36Z</dcterms:modified>
</cp:coreProperties>
</file>