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8B41A354-0BC0-7C4A-B3CB-E1F077F50409}" xr6:coauthVersionLast="47" xr6:coauthVersionMax="47" xr10:uidLastSave="{00000000-0000-0000-0000-000000000000}"/>
  <bookViews>
    <workbookView xWindow="10100" yWindow="500" windowWidth="18200" windowHeight="16420" xr2:uid="{2DDA9610-AECA-0C43-BEDC-9A13351D7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K22" i="1"/>
  <c r="F22" i="1"/>
  <c r="C22" i="1"/>
  <c r="M5" i="1"/>
  <c r="I5" i="1"/>
  <c r="E5" i="1"/>
  <c r="B5" i="1"/>
  <c r="M18" i="1"/>
  <c r="I18" i="1"/>
  <c r="E18" i="1"/>
  <c r="B18" i="1"/>
  <c r="M15" i="1"/>
  <c r="I15" i="1"/>
  <c r="E15" i="1"/>
  <c r="B15" i="1"/>
  <c r="M6" i="1"/>
  <c r="I6" i="1"/>
  <c r="E6" i="1"/>
  <c r="B6" i="1"/>
  <c r="M7" i="1"/>
  <c r="I7" i="1"/>
  <c r="E7" i="1"/>
  <c r="B7" i="1"/>
  <c r="M3" i="1"/>
  <c r="I3" i="1"/>
  <c r="E3" i="1"/>
  <c r="B3" i="1"/>
  <c r="M11" i="1"/>
  <c r="I11" i="1"/>
  <c r="E11" i="1"/>
  <c r="B11" i="1"/>
  <c r="M13" i="1"/>
  <c r="I13" i="1"/>
  <c r="E13" i="1"/>
  <c r="B13" i="1"/>
  <c r="M14" i="1"/>
  <c r="I14" i="1"/>
  <c r="E14" i="1"/>
  <c r="B14" i="1"/>
  <c r="M4" i="1"/>
  <c r="I4" i="1"/>
  <c r="E4" i="1"/>
  <c r="B4" i="1"/>
  <c r="M19" i="1"/>
  <c r="I19" i="1"/>
  <c r="E19" i="1"/>
  <c r="B19" i="1"/>
  <c r="I71" i="1"/>
  <c r="E71" i="1"/>
  <c r="B71" i="1"/>
  <c r="I72" i="1"/>
  <c r="E72" i="1"/>
  <c r="B72" i="1"/>
  <c r="I74" i="1"/>
  <c r="E74" i="1"/>
  <c r="B74" i="1"/>
  <c r="I83" i="1"/>
  <c r="E83" i="1"/>
  <c r="B83" i="1"/>
  <c r="I82" i="1"/>
  <c r="E82" i="1"/>
  <c r="B82" i="1"/>
  <c r="I81" i="1"/>
  <c r="E81" i="1"/>
  <c r="B81" i="1"/>
  <c r="I80" i="1"/>
  <c r="E80" i="1"/>
  <c r="B80" i="1"/>
  <c r="I79" i="1"/>
  <c r="E79" i="1"/>
  <c r="B79" i="1"/>
  <c r="I78" i="1"/>
  <c r="E78" i="1"/>
  <c r="B78" i="1"/>
  <c r="I73" i="1"/>
  <c r="E73" i="1"/>
  <c r="B73" i="1"/>
  <c r="I75" i="1"/>
  <c r="E75" i="1"/>
  <c r="B75" i="1"/>
  <c r="I76" i="1"/>
  <c r="E76" i="1"/>
  <c r="B76" i="1"/>
  <c r="I77" i="1"/>
  <c r="E77" i="1"/>
  <c r="B77" i="1"/>
  <c r="I45" i="1"/>
  <c r="E45" i="1"/>
  <c r="B45" i="1"/>
  <c r="I55" i="1"/>
  <c r="E55" i="1"/>
  <c r="B55" i="1"/>
  <c r="I42" i="1"/>
  <c r="E42" i="1"/>
  <c r="B42" i="1"/>
  <c r="I48" i="1"/>
  <c r="E48" i="1"/>
  <c r="B48" i="1"/>
  <c r="B40" i="1"/>
  <c r="E40" i="1"/>
  <c r="I40" i="1"/>
  <c r="B47" i="1"/>
  <c r="E47" i="1"/>
  <c r="I47" i="1"/>
  <c r="I56" i="1"/>
  <c r="E56" i="1"/>
  <c r="B56" i="1"/>
  <c r="I51" i="1"/>
  <c r="I50" i="1"/>
  <c r="B50" i="1"/>
  <c r="E50" i="1"/>
  <c r="B51" i="1"/>
  <c r="E51" i="1"/>
  <c r="I58" i="1"/>
  <c r="E58" i="1"/>
  <c r="B58" i="1"/>
  <c r="I53" i="1"/>
  <c r="E53" i="1"/>
  <c r="B53" i="1"/>
  <c r="E64" i="1"/>
  <c r="E63" i="1"/>
  <c r="E62" i="1"/>
  <c r="E61" i="1"/>
  <c r="E60" i="1"/>
  <c r="E59" i="1"/>
  <c r="E57" i="1"/>
  <c r="E54" i="1"/>
  <c r="E52" i="1"/>
  <c r="E49" i="1"/>
  <c r="E46" i="1"/>
  <c r="E44" i="1"/>
  <c r="E43" i="1"/>
  <c r="E41" i="1"/>
  <c r="B60" i="1"/>
  <c r="I60" i="1"/>
  <c r="B59" i="1"/>
  <c r="I59" i="1"/>
  <c r="I66" i="1"/>
  <c r="E66" i="1"/>
  <c r="B66" i="1"/>
  <c r="I68" i="1"/>
  <c r="E68" i="1"/>
  <c r="B68" i="1"/>
  <c r="I69" i="1"/>
  <c r="I67" i="1"/>
  <c r="I65" i="1"/>
  <c r="I64" i="1"/>
  <c r="I63" i="1"/>
  <c r="I62" i="1"/>
  <c r="I61" i="1"/>
  <c r="I57" i="1"/>
  <c r="I54" i="1"/>
  <c r="I52" i="1"/>
  <c r="I49" i="1"/>
  <c r="I46" i="1"/>
  <c r="I44" i="1"/>
  <c r="I43" i="1"/>
  <c r="I41" i="1"/>
  <c r="M16" i="1"/>
  <c r="I16" i="1"/>
  <c r="E16" i="1"/>
  <c r="B16" i="1"/>
  <c r="M2" i="1"/>
  <c r="M9" i="1"/>
  <c r="M10" i="1"/>
  <c r="M12" i="1"/>
  <c r="M17" i="1"/>
  <c r="M20" i="1"/>
  <c r="M8" i="1"/>
  <c r="I2" i="1"/>
  <c r="I9" i="1"/>
  <c r="I10" i="1"/>
  <c r="I20" i="1"/>
  <c r="I8" i="1"/>
  <c r="E8" i="1"/>
  <c r="B8" i="1"/>
  <c r="E20" i="1"/>
  <c r="B20" i="1"/>
  <c r="I17" i="1"/>
  <c r="E17" i="1"/>
  <c r="B17" i="1"/>
  <c r="I12" i="1"/>
  <c r="E12" i="1"/>
  <c r="B12" i="1"/>
  <c r="E2" i="1"/>
  <c r="B2" i="1"/>
  <c r="B9" i="1"/>
  <c r="B10" i="1"/>
  <c r="E10" i="1"/>
  <c r="E9" i="1"/>
  <c r="B41" i="1"/>
  <c r="B57" i="1"/>
  <c r="B54" i="1"/>
  <c r="B43" i="1"/>
  <c r="B44" i="1"/>
  <c r="E69" i="1"/>
  <c r="B69" i="1"/>
  <c r="E67" i="1"/>
  <c r="B67" i="1"/>
  <c r="B46" i="1"/>
  <c r="B49" i="1"/>
  <c r="B52" i="1"/>
  <c r="B64" i="1"/>
  <c r="B63" i="1"/>
  <c r="B62" i="1"/>
  <c r="B61" i="1"/>
  <c r="B65" i="1"/>
  <c r="E65" i="1"/>
</calcChain>
</file>

<file path=xl/sharedStrings.xml><?xml version="1.0" encoding="utf-8"?>
<sst xmlns="http://schemas.openxmlformats.org/spreadsheetml/2006/main" count="31" uniqueCount="31">
  <si>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</si>
  <si>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</si>
  <si>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</si>
  <si>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</si>
  <si>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</si>
  <si>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</si>
  <si>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</si>
  <si>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</si>
  <si>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exp of c_r</t>
  </si>
  <si>
    <t>Runs with varying sigmaIcorner</t>
  </si>
  <si>
    <t>nu_kin (um/s)</t>
  </si>
  <si>
    <t>exp of nu_kin</t>
  </si>
  <si>
    <t>exp of L</t>
  </si>
  <si>
    <t>exp of D</t>
  </si>
  <si>
    <t>LSODA integrator, dx=.3 um</t>
  </si>
  <si>
    <t>mc</t>
  </si>
  <si>
    <t>bc</t>
  </si>
  <si>
    <t>Range ratios</t>
  </si>
  <si>
    <t>c_r(0)</t>
  </si>
  <si>
    <t>c_r(1)</t>
  </si>
  <si>
    <t>Time needed (ms)</t>
  </si>
  <si>
    <t>z</t>
  </si>
  <si>
    <t>Est. time needed</t>
  </si>
  <si>
    <t>zparam_ref</t>
  </si>
  <si>
    <t>sigma)</t>
  </si>
  <si>
    <t>m_g</t>
  </si>
  <si>
    <t>b_g</t>
  </si>
  <si>
    <t>lambda_g_o</t>
  </si>
  <si>
    <t>x_g_o</t>
  </si>
  <si>
    <t>zformularatio</t>
  </si>
  <si>
    <t>lambda (predicted)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</si>
</sst>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9" formatCode="0.00000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 Unicode MS"/>
      <family val="2"/>
    </font>
    <font>
      <b/>
      <sz val="12"/>
      <color rgb="FF7030A0"/>
      <name val="Calibri"/>
      <family val="2"/>
      <scheme val="minor"/>
    </font>
    <font>
      <sz val="12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1" fontId="0" fillId="0" borderId="0" xfId="0" applyNumberFormat="1"/>
    <xf numFmtId="165" fontId="2" fillId="0" borderId="0" xfId="0" applyNumberFormat="1" applyFont="1"/>
    <xf numFmtId="2" fontId="6" fillId="0" borderId="0" xfId="0" applyNumberFormat="1" applyFont="1"/>
    <xf numFmtId="2" fontId="2" fillId="0" borderId="0" xfId="0" applyNumberFormat="1" applyFont="1"/>
    <xf numFmtId="0" fontId="6" fillId="0" borderId="0" xfId="0" applyFont="1"/>
    <xf numFmtId="1" fontId="3" fillId="0" borderId="0" xfId="0" applyNumberFormat="1" applyFont="1"/>
    <xf numFmtId="11" fontId="3" fillId="0" borderId="0" xfId="0" applyNumberFormat="1" applyFont="1"/>
    <xf numFmtId="0" fontId="5" fillId="0" borderId="0" xfId="0" applyFont="1"/>
    <xf numFmtId="164" fontId="0" fillId="0" borderId="0" xfId="0" applyNumberFormat="1"/>
    <xf numFmtId="11" fontId="6" fillId="0" borderId="0" xfId="0" applyNumberFormat="1" applyFont="1"/>
    <xf numFmtId="11" fontId="5" fillId="0" borderId="0" xfId="0" applyNumberFormat="1" applyFont="1"/>
    <xf numFmtId="0" fontId="8" fillId="0" borderId="0" xfId="0" applyFont="1"/>
    <xf numFmtId="2" fontId="8" fillId="0" borderId="0" xfId="0" applyNumberFormat="1" applyFont="1"/>
    <xf numFmtId="165" fontId="7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64" fontId="4" fillId="0" borderId="0" xfId="0" applyNumberFormat="1" applyFont="1"/>
    <xf numFmtId="0" fontId="0" fillId="0" borderId="0" xfId="0" applyFont="1"/>
    <xf numFmtId="2" fontId="0" fillId="0" borderId="0" xfId="0" applyNumberFormat="1" applyFont="1"/>
    <xf numFmtId="165" fontId="0" fillId="0" borderId="0" xfId="0" applyNumberFormat="1" applyFont="1"/>
    <xf numFmtId="1" fontId="0" fillId="0" borderId="0" xfId="0" applyNumberFormat="1" applyFont="1"/>
    <xf numFmtId="0" fontId="9" fillId="0" borderId="0" xfId="0" applyFont="1"/>
    <xf numFmtId="16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lambda(z)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26867352593427E-2"/>
          <c:y val="8.2995349653504094E-2"/>
          <c:w val="0.89158996422447667"/>
          <c:h val="0.710028988957486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</c:f>
              <c:numCache>
                <c:formatCode>0.00</c:formatCode>
                <c:ptCount val="19"/>
                <c:pt idx="0">
                  <c:v>2.4253562503633295</c:v>
                </c:pt>
                <c:pt idx="1">
                  <c:v>2.8284271247461894</c:v>
                </c:pt>
                <c:pt idx="2">
                  <c:v>3.1622776601683786</c:v>
                </c:pt>
                <c:pt idx="3">
                  <c:v>4.2874646285627209</c:v>
                </c:pt>
                <c:pt idx="4">
                  <c:v>4.4280744277004764</c:v>
                </c:pt>
                <c:pt idx="5">
                  <c:v>4.9507377148833704</c:v>
                </c:pt>
                <c:pt idx="6">
                  <c:v>5.4232614454664034</c:v>
                </c:pt>
                <c:pt idx="7">
                  <c:v>5.4232614454664034</c:v>
                </c:pt>
                <c:pt idx="8">
                  <c:v>7.6696498884737023</c:v>
                </c:pt>
                <c:pt idx="9">
                  <c:v>9.9014754297667409</c:v>
                </c:pt>
                <c:pt idx="10">
                  <c:v>10.846522890932807</c:v>
                </c:pt>
                <c:pt idx="11">
                  <c:v>11.547005383792515</c:v>
                </c:pt>
                <c:pt idx="12">
                  <c:v>12.126781251816645</c:v>
                </c:pt>
                <c:pt idx="13">
                  <c:v>12.909944487358056</c:v>
                </c:pt>
                <c:pt idx="14">
                  <c:v>14.852213144650111</c:v>
                </c:pt>
                <c:pt idx="15">
                  <c:v>17.149858514250884</c:v>
                </c:pt>
                <c:pt idx="16">
                  <c:v>19.174124721184256</c:v>
                </c:pt>
                <c:pt idx="17">
                  <c:v>20.291986247835695</c:v>
                </c:pt>
                <c:pt idx="18">
                  <c:v>21.693045781865614</c:v>
                </c:pt>
              </c:numCache>
            </c:numRef>
          </c:xVal>
          <c:yVal>
            <c:numRef>
              <c:f>Sheet1!$E$2:$E$20</c:f>
              <c:numCache>
                <c:formatCode>0.00</c:formatCode>
                <c:ptCount val="19"/>
                <c:pt idx="0">
                  <c:v>2.8441410693970424</c:v>
                </c:pt>
                <c:pt idx="1">
                  <c:v>2.8200789622109417</c:v>
                </c:pt>
                <c:pt idx="2">
                  <c:v>3.3046926635822866</c:v>
                </c:pt>
                <c:pt idx="3">
                  <c:v>5.0939191340337473</c:v>
                </c:pt>
                <c:pt idx="4">
                  <c:v>5.2521008403361344</c:v>
                </c:pt>
                <c:pt idx="5">
                  <c:v>5.9142434696895023</c:v>
                </c:pt>
                <c:pt idx="6">
                  <c:v>6.666666666666667</c:v>
                </c:pt>
                <c:pt idx="7">
                  <c:v>6.5061808718282368</c:v>
                </c:pt>
                <c:pt idx="8">
                  <c:v>9.2936802973977706</c:v>
                </c:pt>
                <c:pt idx="9">
                  <c:v>12.096774193548388</c:v>
                </c:pt>
                <c:pt idx="10">
                  <c:v>13.157894736842106</c:v>
                </c:pt>
                <c:pt idx="11">
                  <c:v>14.326647564469914</c:v>
                </c:pt>
                <c:pt idx="12">
                  <c:v>14.705882352941176</c:v>
                </c:pt>
                <c:pt idx="13">
                  <c:v>16.129032258064516</c:v>
                </c:pt>
                <c:pt idx="14">
                  <c:v>18.018018018018015</c:v>
                </c:pt>
                <c:pt idx="15">
                  <c:v>20.833333333333336</c:v>
                </c:pt>
                <c:pt idx="16">
                  <c:v>23.52941176470588</c:v>
                </c:pt>
                <c:pt idx="17">
                  <c:v>24.630541871921185</c:v>
                </c:pt>
                <c:pt idx="18">
                  <c:v>26.315789473684212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50596195376321E-2"/>
          <c:y val="2.0343213680740331E-2"/>
          <c:w val="0.92115309205169371"/>
          <c:h val="0.909550530793300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Sheet1!$B$40:$B$83</c:f>
              <c:numCache>
                <c:formatCode>0.0000</c:formatCode>
                <c:ptCount val="44"/>
                <c:pt idx="0">
                  <c:v>-0.55000000000000004</c:v>
                </c:pt>
                <c:pt idx="1">
                  <c:v>-0.5</c:v>
                </c:pt>
                <c:pt idx="2">
                  <c:v>-0.45</c:v>
                </c:pt>
                <c:pt idx="3">
                  <c:v>-0.4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-0.125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-0.05</c:v>
                </c:pt>
                <c:pt idx="15">
                  <c:v>-4.4999999999999998E-2</c:v>
                </c:pt>
                <c:pt idx="16">
                  <c:v>-3.5000000000000003E-2</c:v>
                </c:pt>
                <c:pt idx="17">
                  <c:v>-2.5000000000000001E-2</c:v>
                </c:pt>
                <c:pt idx="18">
                  <c:v>-2.2499999999999999E-2</c:v>
                </c:pt>
                <c:pt idx="19">
                  <c:v>0.2225</c:v>
                </c:pt>
                <c:pt idx="20">
                  <c:v>0.22500000000000001</c:v>
                </c:pt>
                <c:pt idx="21">
                  <c:v>0.23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1">
                  <c:v>-0.3</c:v>
                </c:pt>
                <c:pt idx="32">
                  <c:v>-0.2</c:v>
                </c:pt>
                <c:pt idx="33">
                  <c:v>-0.1</c:v>
                </c:pt>
                <c:pt idx="34">
                  <c:v>-0.05</c:v>
                </c:pt>
                <c:pt idx="35">
                  <c:v>-4.4999999999999998E-2</c:v>
                </c:pt>
                <c:pt idx="36">
                  <c:v>-3.5000000000000003E-2</c:v>
                </c:pt>
                <c:pt idx="37">
                  <c:v>-2.5000000000000001E-2</c:v>
                </c:pt>
                <c:pt idx="38">
                  <c:v>0.2225</c:v>
                </c:pt>
                <c:pt idx="39">
                  <c:v>0.22500000000000001</c:v>
                </c:pt>
                <c:pt idx="40">
                  <c:v>0.24</c:v>
                </c:pt>
                <c:pt idx="41">
                  <c:v>0.26</c:v>
                </c:pt>
                <c:pt idx="42">
                  <c:v>0.3</c:v>
                </c:pt>
                <c:pt idx="43">
                  <c:v>0.4</c:v>
                </c:pt>
              </c:numCache>
            </c:numRef>
          </c:xVal>
          <c:yVal>
            <c:numRef>
              <c:f>Sheet1!$E$40:$E$83</c:f>
              <c:numCache>
                <c:formatCode>0.00</c:formatCode>
                <c:ptCount val="44"/>
                <c:pt idx="0">
                  <c:v>2.679528403001072</c:v>
                </c:pt>
                <c:pt idx="1">
                  <c:v>2.9655990510083039</c:v>
                </c:pt>
                <c:pt idx="2">
                  <c:v>3.3288948069241013</c:v>
                </c:pt>
                <c:pt idx="3">
                  <c:v>3.7397157816005984</c:v>
                </c:pt>
                <c:pt idx="4">
                  <c:v>4.9309664694280073</c:v>
                </c:pt>
                <c:pt idx="5">
                  <c:v>5.8275058275058278</c:v>
                </c:pt>
                <c:pt idx="6">
                  <c:v>7.0821529745042495</c:v>
                </c:pt>
                <c:pt idx="7">
                  <c:v>8.9285714285714288</c:v>
                </c:pt>
                <c:pt idx="8">
                  <c:v>10.330578512396695</c:v>
                </c:pt>
                <c:pt idx="9">
                  <c:v>12.106537530266344</c:v>
                </c:pt>
                <c:pt idx="10">
                  <c:v>13.020833333333334</c:v>
                </c:pt>
                <c:pt idx="11">
                  <c:v>14.124293785310734</c:v>
                </c:pt>
                <c:pt idx="12">
                  <c:v>15.479876160990711</c:v>
                </c:pt>
                <c:pt idx="13">
                  <c:v>17.064846416382252</c:v>
                </c:pt>
                <c:pt idx="14">
                  <c:v>18.181818181818183</c:v>
                </c:pt>
                <c:pt idx="15">
                  <c:v>20.242914979757085</c:v>
                </c:pt>
                <c:pt idx="16">
                  <c:v>23.255813953488374</c:v>
                </c:pt>
                <c:pt idx="17">
                  <c:v>27.624309392265193</c:v>
                </c:pt>
                <c:pt idx="18">
                  <c:v>29.069767441860467</c:v>
                </c:pt>
                <c:pt idx="19">
                  <c:v>9.1743119266055047</c:v>
                </c:pt>
                <c:pt idx="20">
                  <c:v>9.1575091575091569</c:v>
                </c:pt>
                <c:pt idx="21">
                  <c:v>9.0579710144927539</c:v>
                </c:pt>
                <c:pt idx="22">
                  <c:v>8.7719298245614024</c:v>
                </c:pt>
                <c:pt idx="23">
                  <c:v>8.1433224755700326</c:v>
                </c:pt>
                <c:pt idx="24">
                  <c:v>7.5075075075075075</c:v>
                </c:pt>
                <c:pt idx="25">
                  <c:v>6.9444444444444446</c:v>
                </c:pt>
                <c:pt idx="26">
                  <c:v>5.8072009291521489</c:v>
                </c:pt>
                <c:pt idx="27">
                  <c:v>4.9554013875123886</c:v>
                </c:pt>
                <c:pt idx="28">
                  <c:v>3.7878787878787881</c:v>
                </c:pt>
                <c:pt idx="29">
                  <c:v>3.0193236714975846</c:v>
                </c:pt>
                <c:pt idx="31">
                  <c:v>3.3433634236041456</c:v>
                </c:pt>
                <c:pt idx="32">
                  <c:v>4.8262548262548268</c:v>
                </c:pt>
                <c:pt idx="33">
                  <c:v>8.3194675540765388</c:v>
                </c:pt>
                <c:pt idx="34">
                  <c:v>13.123359580052494</c:v>
                </c:pt>
                <c:pt idx="35">
                  <c:v>13.947001394700139</c:v>
                </c:pt>
                <c:pt idx="36">
                  <c:v>16.077170418006432</c:v>
                </c:pt>
                <c:pt idx="37">
                  <c:v>19.120458891013381</c:v>
                </c:pt>
                <c:pt idx="38">
                  <c:v>6.2539086929330834</c:v>
                </c:pt>
                <c:pt idx="39">
                  <c:v>6.2421972534332086</c:v>
                </c:pt>
                <c:pt idx="40">
                  <c:v>6.0204695966285371</c:v>
                </c:pt>
                <c:pt idx="41">
                  <c:v>5.5959709009513148</c:v>
                </c:pt>
                <c:pt idx="42">
                  <c:v>4.7573739295908659</c:v>
                </c:pt>
                <c:pt idx="43">
                  <c:v>3.3715441672285906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ax val="0.7"/>
          <c:min val="-0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Estimates of computing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Sheet1!$L$3:$L$20</c:f>
              <c:numCache>
                <c:formatCode>General</c:formatCode>
                <c:ptCount val="18"/>
                <c:pt idx="0">
                  <c:v>125</c:v>
                </c:pt>
                <c:pt idx="1">
                  <c:v>125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400</c:v>
                </c:pt>
                <c:pt idx="6">
                  <c:v>250</c:v>
                </c:pt>
                <c:pt idx="7">
                  <c:v>150</c:v>
                </c:pt>
                <c:pt idx="8">
                  <c:v>200</c:v>
                </c:pt>
                <c:pt idx="9">
                  <c:v>150</c:v>
                </c:pt>
                <c:pt idx="10">
                  <c:v>300</c:v>
                </c:pt>
                <c:pt idx="11">
                  <c:v>70</c:v>
                </c:pt>
                <c:pt idx="12">
                  <c:v>300</c:v>
                </c:pt>
                <c:pt idx="13">
                  <c:v>70</c:v>
                </c:pt>
                <c:pt idx="14">
                  <c:v>80</c:v>
                </c:pt>
                <c:pt idx="15">
                  <c:v>400</c:v>
                </c:pt>
                <c:pt idx="16">
                  <c:v>100</c:v>
                </c:pt>
                <c:pt idx="17">
                  <c:v>70</c:v>
                </c:pt>
              </c:numCache>
            </c:numRef>
          </c:xVal>
          <c:yVal>
            <c:numRef>
              <c:f>Sheet1!$M$3:$M$20</c:f>
              <c:numCache>
                <c:formatCode>0</c:formatCode>
                <c:ptCount val="18"/>
                <c:pt idx="0">
                  <c:v>223.60679774997897</c:v>
                </c:pt>
                <c:pt idx="1">
                  <c:v>223.60679774997897</c:v>
                </c:pt>
                <c:pt idx="2">
                  <c:v>400</c:v>
                </c:pt>
                <c:pt idx="3">
                  <c:v>387.29833462074168</c:v>
                </c:pt>
                <c:pt idx="4">
                  <c:v>346.41016151377545</c:v>
                </c:pt>
                <c:pt idx="5">
                  <c:v>316.22776601683796</c:v>
                </c:pt>
                <c:pt idx="6">
                  <c:v>316.22776601683796</c:v>
                </c:pt>
                <c:pt idx="7">
                  <c:v>223.60679774997897</c:v>
                </c:pt>
                <c:pt idx="8">
                  <c:v>173.20508075688772</c:v>
                </c:pt>
                <c:pt idx="9">
                  <c:v>158.11388300841898</c:v>
                </c:pt>
                <c:pt idx="10">
                  <c:v>223.60679774997897</c:v>
                </c:pt>
                <c:pt idx="11">
                  <c:v>141.42135623730951</c:v>
                </c:pt>
                <c:pt idx="12">
                  <c:v>223.60679774997897</c:v>
                </c:pt>
                <c:pt idx="13">
                  <c:v>115.47005383792515</c:v>
                </c:pt>
                <c:pt idx="14">
                  <c:v>100</c:v>
                </c:pt>
                <c:pt idx="15">
                  <c:v>89.442719099991592</c:v>
                </c:pt>
                <c:pt idx="16">
                  <c:v>84.515425472851661</c:v>
                </c:pt>
                <c:pt idx="17">
                  <c:v>79.05694150420949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A-8F46-BEFC-787485DC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82640"/>
        <c:axId val="1275296432"/>
      </c:scatterChart>
      <c:valAx>
        <c:axId val="3427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96432"/>
        <c:crosses val="autoZero"/>
        <c:crossBetween val="midCat"/>
      </c:valAx>
      <c:valAx>
        <c:axId val="12752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vs calculated</a:t>
            </a:r>
            <a:r>
              <a:rPr lang="en-US" baseline="0"/>
              <a:t> 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Sheet1!$E$2:$E$20</c:f>
              <c:numCache>
                <c:formatCode>0.00</c:formatCode>
                <c:ptCount val="19"/>
                <c:pt idx="0">
                  <c:v>2.8441410693970424</c:v>
                </c:pt>
                <c:pt idx="1">
                  <c:v>2.8200789622109417</c:v>
                </c:pt>
                <c:pt idx="2">
                  <c:v>3.3046926635822866</c:v>
                </c:pt>
                <c:pt idx="3">
                  <c:v>5.0939191340337473</c:v>
                </c:pt>
                <c:pt idx="4">
                  <c:v>5.2521008403361344</c:v>
                </c:pt>
                <c:pt idx="5">
                  <c:v>5.9142434696895023</c:v>
                </c:pt>
                <c:pt idx="6">
                  <c:v>6.666666666666667</c:v>
                </c:pt>
                <c:pt idx="7">
                  <c:v>6.5061808718282368</c:v>
                </c:pt>
                <c:pt idx="8">
                  <c:v>9.2936802973977706</c:v>
                </c:pt>
                <c:pt idx="9">
                  <c:v>12.096774193548388</c:v>
                </c:pt>
                <c:pt idx="10">
                  <c:v>13.157894736842106</c:v>
                </c:pt>
                <c:pt idx="11">
                  <c:v>14.326647564469914</c:v>
                </c:pt>
                <c:pt idx="12">
                  <c:v>14.705882352941176</c:v>
                </c:pt>
                <c:pt idx="13">
                  <c:v>16.129032258064516</c:v>
                </c:pt>
                <c:pt idx="14">
                  <c:v>18.018018018018015</c:v>
                </c:pt>
                <c:pt idx="15">
                  <c:v>20.833333333333336</c:v>
                </c:pt>
                <c:pt idx="16">
                  <c:v>23.52941176470588</c:v>
                </c:pt>
                <c:pt idx="17">
                  <c:v>24.630541871921185</c:v>
                </c:pt>
                <c:pt idx="18">
                  <c:v>26.315789473684212</c:v>
                </c:pt>
              </c:numCache>
            </c:numRef>
          </c:xVal>
          <c:yVal>
            <c:numRef>
              <c:f>Sheet1!$O$2:$O$20</c:f>
              <c:numCache>
                <c:formatCode>0.000</c:formatCode>
                <c:ptCount val="19"/>
                <c:pt idx="0">
                  <c:v>2.879923617760733</c:v>
                </c:pt>
                <c:pt idx="1">
                  <c:v>3.3998989426440396</c:v>
                </c:pt>
                <c:pt idx="2">
                  <c:v>3.8305776437146832</c:v>
                </c:pt>
                <c:pt idx="3">
                  <c:v>5.2821076267260034</c:v>
                </c:pt>
                <c:pt idx="4">
                  <c:v>5.463499115506667</c:v>
                </c:pt>
                <c:pt idx="5">
                  <c:v>6.1377527761652582</c:v>
                </c:pt>
                <c:pt idx="6">
                  <c:v>6.7473246801168285</c:v>
                </c:pt>
                <c:pt idx="7">
                  <c:v>6.7473246801168285</c:v>
                </c:pt>
                <c:pt idx="8">
                  <c:v>9.6452432217510911</c:v>
                </c:pt>
                <c:pt idx="9">
                  <c:v>12.52437511807959</c:v>
                </c:pt>
                <c:pt idx="10">
                  <c:v>13.74351892598273</c:v>
                </c:pt>
                <c:pt idx="11">
                  <c:v>14.647165492749608</c:v>
                </c:pt>
                <c:pt idx="12">
                  <c:v>15.395096351799957</c:v>
                </c:pt>
                <c:pt idx="13">
                  <c:v>16.40540392726248</c:v>
                </c:pt>
                <c:pt idx="14">
                  <c:v>18.910997459993919</c:v>
                </c:pt>
                <c:pt idx="15">
                  <c:v>21.875039204151232</c:v>
                </c:pt>
                <c:pt idx="16">
                  <c:v>24.486412403001339</c:v>
                </c:pt>
                <c:pt idx="17">
                  <c:v>25.928492313600429</c:v>
                </c:pt>
                <c:pt idx="18">
                  <c:v>27.735907417714532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D-EB4E-A4B0-0D88B65C2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58143"/>
        <c:axId val="1849482175"/>
      </c:scatterChart>
      <c:valAx>
        <c:axId val="18490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82175"/>
        <c:crosses val="autoZero"/>
        <c:crossBetween val="midCat"/>
      </c:valAx>
      <c:valAx>
        <c:axId val="1849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5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411292</xdr:colOff>
      <xdr:row>1</xdr:row>
      <xdr:rowOff>115138</xdr:rowOff>
    </xdr:from>
    <xdr:to>
      <xdr:col>20</xdr:col>
      <xdr:colOff>277724</xdr:colOff>
      <xdr:row>18</xdr:row>
      <xdr:rowOff>59268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406400</xdr:colOff>
      <xdr:row>49</xdr:row>
      <xdr:rowOff>9104</xdr:rowOff>
    </xdr:from>
    <xdr:to>
      <xdr:col>16</xdr:col>
      <xdr:colOff>728133</xdr:colOff>
      <xdr:row>65</xdr:row>
      <xdr:rowOff>50799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609602</xdr:colOff>
      <xdr:row>2</xdr:row>
      <xdr:rowOff>186746</xdr:rowOff>
    </xdr:from>
    <xdr:to>
      <xdr:col>25</xdr:col>
      <xdr:colOff>508001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33692-A69E-0E8A-4013-705360BB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685800</xdr:colOff>
      <xdr:row>15</xdr:row>
      <xdr:rowOff>203200</xdr:rowOff>
    </xdr:from>
    <xdr:to>
      <xdr:col>23</xdr:col>
      <xdr:colOff>241300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5D394-3FA0-0407-FAA1-14356D3D5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O90"/>
  <sheetViews>
    <sheetView tabSelected="1" workbookViewId="0">
      <pane ySplit="1" topLeftCell="A2" activePane="bottomLeft" state="frozen"/>
      <selection pane="bottomLeft" activeCell="Z34" sqref="Z34"/>
    </sheetView>
  </sheetViews>
  <sheetFormatPr baseColWidth="10" defaultRowHeight="16" x14ac:dyDescent="0.2"/>
  <cols>
    <col min="1" max="1" width="6.6640625" customWidth="1"/>
    <col min="2" max="2" width="13.1640625" customWidth="1"/>
    <col min="3" max="3" width="11" style="7" customWidth="1"/>
    <col min="4" max="4" width="8" style="22" customWidth="1"/>
    <col min="5" max="5" width="7.5" customWidth="1"/>
    <col min="6" max="6" width="12.33203125" style="7" customWidth="1"/>
    <col min="7" max="7" width="10.5" customWidth="1"/>
    <col min="8" max="8" width="6.83203125" customWidth="1"/>
    <col min="9" max="9" width="6.6640625" customWidth="1"/>
    <col min="10" max="10" width="5.1640625" customWidth="1"/>
    <col min="11" max="11" width="6.6640625" style="7" customWidth="1"/>
    <col min="12" max="12" width="9.6640625" customWidth="1"/>
    <col min="13" max="13" width="7" customWidth="1"/>
    <col min="14" max="14" width="8.6640625" customWidth="1"/>
    <col min="15" max="15" width="13.33203125" customWidth="1"/>
  </cols>
  <sheetData>
    <row r="1" spans="1:15" ht="17" x14ac:dyDescent="0.25">
      <c r="A1" t="s">
        <v>14</v>
      </c>
      <c r="B1" t="s">
        <v>21</v>
      </c>
      <c r="C1" s="7" t="s">
        <v>4</v>
      </c>
      <c r="D1" s="22" t="s">
        <v>2</v>
      </c>
      <c r="E1" t="s">
        <v>3</v>
      </c>
      <c r="F1" s="7" t="s">
        <v>0</v>
      </c>
      <c r="G1" t="s">
        <v>7</v>
      </c>
      <c r="H1" t="s">
        <v>6</v>
      </c>
      <c r="I1" s="1" t="s">
        <v>1</v>
      </c>
      <c r="J1" t="s">
        <v>5</v>
      </c>
      <c r="K1" s="7" t="s">
        <v>10</v>
      </c>
      <c r="L1" t="s">
        <v>20</v>
      </c>
      <c r="M1" t="s">
        <v>22</v>
      </c>
      <c r="N1" t="s">
        <v>29</v>
      </c>
      <c r="O1" s="29" t="s">
        <v>30</v>
      </c>
    </row>
    <row r="2" spans="1:15" s="29" customFormat="1" ht="17" x14ac:dyDescent="0.25">
      <c r="B2" s="30">
        <f>F2^$C$23*C2^$C$26*K2^$C$25*C2^$C$24*10000</f>
        <v>2.4253562503633295</v>
      </c>
      <c r="C2" s="7">
        <v>50</v>
      </c>
      <c r="D2" s="8">
        <v>17.579999999999998</v>
      </c>
      <c r="E2" s="30">
        <f>C2/D2</f>
        <v>2.8441410693970424</v>
      </c>
      <c r="F2" s="17">
        <v>1E-4</v>
      </c>
      <c r="G2" s="31">
        <v>0.22</v>
      </c>
      <c r="H2" s="29">
        <v>0.2</v>
      </c>
      <c r="I2" s="25">
        <f>$C$27+$C$28*C2</f>
        <v>0.28500000000000003</v>
      </c>
      <c r="J2" s="29">
        <v>1</v>
      </c>
      <c r="K2" s="7">
        <v>34</v>
      </c>
      <c r="L2" s="29">
        <v>600</v>
      </c>
      <c r="M2" s="32">
        <f>(1/F2*C2)^0.5</f>
        <v>707.10678118654755</v>
      </c>
      <c r="N2" s="31">
        <f>($C$31*B2+$C$32)/($C$31*$C$29+$C$32)</f>
        <v>0.29858486214906299</v>
      </c>
      <c r="O2" s="31">
        <f>$C$33*(1-EXP(-1/((G2-$C$30)*$C$34)))*N2</f>
        <v>2.879923617760733</v>
      </c>
    </row>
    <row r="3" spans="1:15" s="33" customFormat="1" ht="17" x14ac:dyDescent="0.25">
      <c r="A3" s="29"/>
      <c r="B3" s="30">
        <f>F3^$C$23*C3^$C$26*K3^$C$25*C3^$C$24*10000</f>
        <v>2.8284271247461894</v>
      </c>
      <c r="C3" s="7">
        <v>50</v>
      </c>
      <c r="D3" s="8">
        <v>17.73</v>
      </c>
      <c r="E3" s="30">
        <f>C3/D3</f>
        <v>2.8200789622109417</v>
      </c>
      <c r="F3" s="17">
        <v>1E-3</v>
      </c>
      <c r="G3" s="31">
        <v>0.22</v>
      </c>
      <c r="H3" s="29">
        <v>0.2</v>
      </c>
      <c r="I3" s="25">
        <f>$C$27+$C$28*C3</f>
        <v>0.28500000000000003</v>
      </c>
      <c r="J3" s="29">
        <v>1</v>
      </c>
      <c r="K3" s="7">
        <v>250</v>
      </c>
      <c r="L3" s="29">
        <v>125</v>
      </c>
      <c r="M3" s="32">
        <f>(1/F3*C3)^0.5</f>
        <v>223.60679774997897</v>
      </c>
      <c r="N3" s="31">
        <f t="shared" ref="N3:N20" si="0">($C$31*B3+$C$32)/($C$31*$C$29+$C$32)</f>
        <v>0.35249488939552004</v>
      </c>
      <c r="O3" s="31">
        <f t="shared" ref="O3:O20" si="1">$C$33*(1-EXP(-1/((G3-$C$30)*$C$34)))*N3</f>
        <v>3.3998989426440396</v>
      </c>
    </row>
    <row r="4" spans="1:15" s="33" customFormat="1" ht="17" x14ac:dyDescent="0.25">
      <c r="A4" s="29"/>
      <c r="B4" s="30">
        <f>F4^$C$23*C4^$C$26*K4^$C$25*C4^$C$24*10000</f>
        <v>3.1622776601683786</v>
      </c>
      <c r="C4" s="7">
        <v>50</v>
      </c>
      <c r="D4" s="8">
        <v>15.13</v>
      </c>
      <c r="E4" s="30">
        <f>C4/D4</f>
        <v>3.3046926635822866</v>
      </c>
      <c r="F4" s="17">
        <v>1E-3</v>
      </c>
      <c r="G4" s="31">
        <v>0.22</v>
      </c>
      <c r="H4" s="29">
        <v>0.2</v>
      </c>
      <c r="I4" s="25">
        <f>$C$27+$C$28*C4</f>
        <v>0.28500000000000003</v>
      </c>
      <c r="J4" s="29">
        <v>1</v>
      </c>
      <c r="K4" s="7">
        <v>200</v>
      </c>
      <c r="L4" s="29">
        <v>125</v>
      </c>
      <c r="M4" s="32">
        <f>(1/F4*C4)^0.5</f>
        <v>223.60679774997897</v>
      </c>
      <c r="N4" s="31">
        <f t="shared" si="0"/>
        <v>0.39714681689688314</v>
      </c>
      <c r="O4" s="31">
        <f t="shared" si="1"/>
        <v>3.8305776437146832</v>
      </c>
    </row>
    <row r="5" spans="1:15" s="33" customFormat="1" ht="17" x14ac:dyDescent="0.25">
      <c r="A5" s="6"/>
      <c r="B5" s="30">
        <f>F5^$C$23*C5^$C$26*K5^$C$25*C5^$C$24*10000</f>
        <v>4.2874646285627209</v>
      </c>
      <c r="C5" s="7">
        <v>160</v>
      </c>
      <c r="D5" s="8">
        <v>31.41</v>
      </c>
      <c r="E5" s="30">
        <f>C5/D5</f>
        <v>5.0939191340337473</v>
      </c>
      <c r="F5" s="17">
        <v>1E-3</v>
      </c>
      <c r="G5" s="31">
        <v>0.22</v>
      </c>
      <c r="H5" s="29">
        <v>0.2</v>
      </c>
      <c r="I5" s="25">
        <f>$C$27+$C$28*C5</f>
        <v>0.91200000000000003</v>
      </c>
      <c r="J5" s="29">
        <v>1</v>
      </c>
      <c r="K5" s="7">
        <v>34</v>
      </c>
      <c r="L5" s="29">
        <v>150</v>
      </c>
      <c r="M5" s="32">
        <f>(1/F5*C5)^0.5</f>
        <v>400</v>
      </c>
      <c r="N5" s="31">
        <f t="shared" si="0"/>
        <v>0.54763861369656985</v>
      </c>
      <c r="O5" s="31">
        <f t="shared" si="1"/>
        <v>5.2821076267260034</v>
      </c>
    </row>
    <row r="6" spans="1:15" s="29" customFormat="1" ht="17" x14ac:dyDescent="0.25">
      <c r="A6" s="6"/>
      <c r="B6" s="30">
        <f>F6^$C$23*C6^$C$26*K6^$C$25*C6^$C$24*10000</f>
        <v>4.4280744277004764</v>
      </c>
      <c r="C6" s="7">
        <v>150</v>
      </c>
      <c r="D6" s="8">
        <v>28.56</v>
      </c>
      <c r="E6" s="30">
        <f>C6/D6</f>
        <v>5.2521008403361344</v>
      </c>
      <c r="F6" s="17">
        <v>1E-3</v>
      </c>
      <c r="G6" s="31">
        <v>0.22</v>
      </c>
      <c r="H6" s="29">
        <v>0.2</v>
      </c>
      <c r="I6" s="25">
        <f>$C$27+$C$28*C6</f>
        <v>0.85499999999999998</v>
      </c>
      <c r="J6" s="29">
        <v>1</v>
      </c>
      <c r="K6" s="7">
        <v>34</v>
      </c>
      <c r="L6" s="29">
        <v>150</v>
      </c>
      <c r="M6" s="32">
        <f>(1/F6*C6)^0.5</f>
        <v>387.29833462074168</v>
      </c>
      <c r="N6" s="31">
        <f t="shared" si="0"/>
        <v>0.5664449293705599</v>
      </c>
      <c r="O6" s="31">
        <f t="shared" si="1"/>
        <v>5.463499115506667</v>
      </c>
    </row>
    <row r="7" spans="1:15" s="29" customFormat="1" ht="17" x14ac:dyDescent="0.25">
      <c r="A7" s="6"/>
      <c r="B7" s="30">
        <f>F7^$C$23*C7^$C$26*K7^$C$25*C7^$C$24*10000</f>
        <v>4.9507377148833704</v>
      </c>
      <c r="C7" s="7">
        <v>120</v>
      </c>
      <c r="D7" s="8">
        <v>20.29</v>
      </c>
      <c r="E7" s="30">
        <f>C7/D7</f>
        <v>5.9142434696895023</v>
      </c>
      <c r="F7" s="17">
        <v>1E-3</v>
      </c>
      <c r="G7" s="31">
        <v>0.22</v>
      </c>
      <c r="H7" s="29">
        <v>0.2</v>
      </c>
      <c r="I7" s="25">
        <f>$C$27+$C$28*C7</f>
        <v>0.68400000000000005</v>
      </c>
      <c r="J7" s="29">
        <v>1</v>
      </c>
      <c r="K7" s="7">
        <v>34</v>
      </c>
      <c r="L7" s="29">
        <v>150</v>
      </c>
      <c r="M7" s="32">
        <f>(1/F7*C7)^0.5</f>
        <v>346.41016151377545</v>
      </c>
      <c r="N7" s="31">
        <f t="shared" si="0"/>
        <v>0.63635023348337627</v>
      </c>
      <c r="O7" s="31">
        <f t="shared" si="1"/>
        <v>6.1377527761652582</v>
      </c>
    </row>
    <row r="8" spans="1:15" s="29" customFormat="1" ht="17" x14ac:dyDescent="0.25">
      <c r="B8" s="30">
        <f>F8^$C$23*C8^$C$26*K8^$C$25*C8^$C$24*10000</f>
        <v>5.4232614454664034</v>
      </c>
      <c r="C8" s="7">
        <v>10</v>
      </c>
      <c r="D8" s="8">
        <v>1.5</v>
      </c>
      <c r="E8" s="30">
        <f>C8/D8</f>
        <v>6.666666666666667</v>
      </c>
      <c r="F8" s="17">
        <v>1E-4</v>
      </c>
      <c r="G8" s="31">
        <v>0.22</v>
      </c>
      <c r="H8" s="29">
        <v>0.2</v>
      </c>
      <c r="I8" s="25">
        <f>$C$27+$C$28*C8</f>
        <v>5.7000000000000002E-2</v>
      </c>
      <c r="J8" s="29">
        <v>1</v>
      </c>
      <c r="K8" s="7">
        <v>34</v>
      </c>
      <c r="L8" s="29">
        <v>400</v>
      </c>
      <c r="M8" s="32">
        <f>(1/F8*C8)^0.5</f>
        <v>316.22776601683796</v>
      </c>
      <c r="N8" s="31">
        <f t="shared" si="0"/>
        <v>0.69954945925063516</v>
      </c>
      <c r="O8" s="31">
        <f t="shared" si="1"/>
        <v>6.7473246801168285</v>
      </c>
    </row>
    <row r="9" spans="1:15" s="29" customFormat="1" ht="17" x14ac:dyDescent="0.25">
      <c r="B9" s="30">
        <f>F9^$C$23*C9^$C$26*K9^$C$25*C9^$C$24*10000</f>
        <v>5.4232614454664034</v>
      </c>
      <c r="C9" s="7">
        <v>100</v>
      </c>
      <c r="D9" s="8">
        <v>15.37</v>
      </c>
      <c r="E9" s="30">
        <f>C9/D9</f>
        <v>6.5061808718282368</v>
      </c>
      <c r="F9" s="17">
        <v>1E-3</v>
      </c>
      <c r="G9" s="31">
        <v>0.22</v>
      </c>
      <c r="H9" s="29">
        <v>0.2</v>
      </c>
      <c r="I9" s="25">
        <f>$C$27+$C$28*C9</f>
        <v>0.57000000000000006</v>
      </c>
      <c r="J9" s="29">
        <v>1</v>
      </c>
      <c r="K9" s="7">
        <v>34</v>
      </c>
      <c r="L9" s="29">
        <v>250</v>
      </c>
      <c r="M9" s="32">
        <f>(1/F9*C9)^0.5</f>
        <v>316.22776601683796</v>
      </c>
      <c r="N9" s="31">
        <f t="shared" si="0"/>
        <v>0.69954945925063516</v>
      </c>
      <c r="O9" s="31">
        <f t="shared" si="1"/>
        <v>6.7473246801168285</v>
      </c>
    </row>
    <row r="10" spans="1:15" s="29" customFormat="1" ht="17" x14ac:dyDescent="0.25">
      <c r="A10" s="33"/>
      <c r="B10" s="30">
        <f>F10^$C$23*C10^$C$26*K10^$C$25*C10^$C$24*10000</f>
        <v>7.6696498884737023</v>
      </c>
      <c r="C10" s="7">
        <v>50</v>
      </c>
      <c r="D10" s="8">
        <v>5.38</v>
      </c>
      <c r="E10" s="30">
        <f>C10/D10</f>
        <v>9.2936802973977706</v>
      </c>
      <c r="F10" s="17">
        <v>1E-3</v>
      </c>
      <c r="G10" s="31">
        <v>0.22</v>
      </c>
      <c r="H10" s="29">
        <v>0.2</v>
      </c>
      <c r="I10" s="25">
        <f>$C$27+$C$28*C10</f>
        <v>0.28500000000000003</v>
      </c>
      <c r="J10" s="29">
        <v>1</v>
      </c>
      <c r="K10" s="7">
        <v>34</v>
      </c>
      <c r="L10" s="29">
        <v>150</v>
      </c>
      <c r="M10" s="32">
        <f>(1/F10*C10)^0.5</f>
        <v>223.60679774997897</v>
      </c>
      <c r="N10" s="31">
        <f t="shared" si="0"/>
        <v>1.0000000000000002</v>
      </c>
      <c r="O10" s="31">
        <f t="shared" si="1"/>
        <v>9.6452432217510911</v>
      </c>
    </row>
    <row r="11" spans="1:15" s="29" customFormat="1" ht="17" x14ac:dyDescent="0.25">
      <c r="B11" s="30">
        <f>F11^$C$23*C11^$C$26*K11^$C$25*C11^$C$24*10000</f>
        <v>9.9014754297667409</v>
      </c>
      <c r="C11" s="7">
        <v>15</v>
      </c>
      <c r="D11" s="8">
        <v>1.24</v>
      </c>
      <c r="E11" s="30">
        <f>C11/D11</f>
        <v>12.096774193548388</v>
      </c>
      <c r="F11" s="17">
        <v>5.0000000000000001E-4</v>
      </c>
      <c r="G11" s="31">
        <v>0.22</v>
      </c>
      <c r="H11" s="29">
        <v>0.2</v>
      </c>
      <c r="I11" s="25">
        <f>$C$27+$C$28*C11</f>
        <v>8.5500000000000007E-2</v>
      </c>
      <c r="J11" s="29">
        <v>1</v>
      </c>
      <c r="K11" s="7">
        <v>34</v>
      </c>
      <c r="L11" s="29">
        <v>200</v>
      </c>
      <c r="M11" s="32">
        <f>(1/F11*C11)^0.5</f>
        <v>173.20508075688772</v>
      </c>
      <c r="N11" s="31">
        <f t="shared" si="0"/>
        <v>1.2985027780155651</v>
      </c>
      <c r="O11" s="31">
        <f t="shared" si="1"/>
        <v>12.52437511807959</v>
      </c>
    </row>
    <row r="12" spans="1:15" s="29" customFormat="1" ht="17" x14ac:dyDescent="0.25">
      <c r="B12" s="30">
        <f>F12^$C$23*C12^$C$26*K12^$C$25*C12^$C$24*10000</f>
        <v>10.846522890932807</v>
      </c>
      <c r="C12" s="7">
        <v>50</v>
      </c>
      <c r="D12" s="8">
        <v>3.8</v>
      </c>
      <c r="E12" s="30">
        <f>C12/D12</f>
        <v>13.157894736842106</v>
      </c>
      <c r="F12" s="17">
        <v>2E-3</v>
      </c>
      <c r="G12" s="31">
        <v>0.22</v>
      </c>
      <c r="H12" s="29">
        <v>0.2</v>
      </c>
      <c r="I12" s="25">
        <f>-0.0378257863 +0.00708508748*C12 -0.000022070865*C12^2</f>
        <v>0.2612514252</v>
      </c>
      <c r="J12" s="29">
        <v>1</v>
      </c>
      <c r="K12" s="7">
        <v>34</v>
      </c>
      <c r="L12" s="29">
        <v>150</v>
      </c>
      <c r="M12" s="32">
        <f>(1/F12*C12)^0.5</f>
        <v>158.11388300841898</v>
      </c>
      <c r="N12" s="31">
        <f t="shared" si="0"/>
        <v>1.4249012295500829</v>
      </c>
      <c r="O12" s="31">
        <f t="shared" si="1"/>
        <v>13.74351892598273</v>
      </c>
    </row>
    <row r="13" spans="1:15" s="29" customFormat="1" ht="17" x14ac:dyDescent="0.25">
      <c r="B13" s="30">
        <f>F13^$C$23*C13^$C$26*K13^$C$25*C13^$C$24*10000</f>
        <v>11.547005383792515</v>
      </c>
      <c r="C13" s="7">
        <v>50</v>
      </c>
      <c r="D13" s="8">
        <v>3.49</v>
      </c>
      <c r="E13" s="30">
        <f>C13/D13</f>
        <v>14.326647564469914</v>
      </c>
      <c r="F13" s="17">
        <v>1E-3</v>
      </c>
      <c r="G13" s="31">
        <v>0.22</v>
      </c>
      <c r="H13" s="29">
        <v>0.2</v>
      </c>
      <c r="I13" s="25">
        <f>-0.0378257863 +0.00708508748*C13 -0.000022070865*C13^2</f>
        <v>0.2612514252</v>
      </c>
      <c r="J13" s="29">
        <v>1</v>
      </c>
      <c r="K13" s="7">
        <v>15</v>
      </c>
      <c r="L13" s="29">
        <v>300</v>
      </c>
      <c r="M13" s="32">
        <f>(1/F13*C13)^0.5</f>
        <v>223.60679774997897</v>
      </c>
      <c r="N13" s="31">
        <f t="shared" si="0"/>
        <v>1.5185895426378291</v>
      </c>
      <c r="O13" s="31">
        <f t="shared" si="1"/>
        <v>14.647165492749608</v>
      </c>
    </row>
    <row r="14" spans="1:15" s="29" customFormat="1" ht="17" x14ac:dyDescent="0.25">
      <c r="B14" s="30">
        <f>F14^$C$23*C14^$C$26*K14^$C$25*C14^$C$24*10000</f>
        <v>12.126781251816645</v>
      </c>
      <c r="C14" s="7">
        <v>20</v>
      </c>
      <c r="D14" s="8">
        <v>1.36</v>
      </c>
      <c r="E14" s="30">
        <f>C14/D14</f>
        <v>14.705882352941176</v>
      </c>
      <c r="F14" s="17">
        <v>1E-3</v>
      </c>
      <c r="G14" s="31">
        <v>0.22</v>
      </c>
      <c r="H14" s="29">
        <v>0.2</v>
      </c>
      <c r="I14" s="25">
        <f>-0.0378257863 +0.00708508748*C14 -0.000022070865*C14^2</f>
        <v>9.5047617300000012E-2</v>
      </c>
      <c r="J14" s="29">
        <v>1</v>
      </c>
      <c r="K14" s="7">
        <v>34</v>
      </c>
      <c r="L14" s="29">
        <v>70</v>
      </c>
      <c r="M14" s="32">
        <f>(1/F14*C14)^0.5</f>
        <v>141.42135623730951</v>
      </c>
      <c r="N14" s="31">
        <f t="shared" si="0"/>
        <v>1.5961335549405653</v>
      </c>
      <c r="O14" s="31">
        <f t="shared" si="1"/>
        <v>15.395096351799957</v>
      </c>
    </row>
    <row r="15" spans="1:15" s="29" customFormat="1" ht="17" x14ac:dyDescent="0.25">
      <c r="A15" s="6"/>
      <c r="B15" s="30">
        <f>F15^$C$23*C15^$C$26*K15^$C$25*C15^$C$24*10000</f>
        <v>12.909944487358056</v>
      </c>
      <c r="C15" s="7">
        <v>50</v>
      </c>
      <c r="D15" s="8">
        <v>3.1</v>
      </c>
      <c r="E15" s="30">
        <f>C15/D15</f>
        <v>16.129032258064516</v>
      </c>
      <c r="F15" s="17">
        <v>1E-3</v>
      </c>
      <c r="G15" s="31">
        <v>0.22</v>
      </c>
      <c r="H15" s="29">
        <v>0.2</v>
      </c>
      <c r="I15" s="25">
        <f>-0.0378257863 +0.00708508748*C15 -0.000022070865*C15^2</f>
        <v>0.2612514252</v>
      </c>
      <c r="J15" s="29">
        <v>1</v>
      </c>
      <c r="K15" s="7">
        <v>12</v>
      </c>
      <c r="L15" s="29">
        <v>300</v>
      </c>
      <c r="M15" s="32">
        <f>(1/F15*C15)^0.5</f>
        <v>223.60679774997897</v>
      </c>
      <c r="N15" s="31">
        <f t="shared" si="0"/>
        <v>1.7008802733213075</v>
      </c>
      <c r="O15" s="31">
        <f t="shared" si="1"/>
        <v>16.40540392726248</v>
      </c>
    </row>
    <row r="16" spans="1:15" s="6" customFormat="1" ht="17" x14ac:dyDescent="0.25">
      <c r="A16" s="33"/>
      <c r="B16" s="30">
        <f>F16^$C$23*C16^$C$26*K16^$C$25*C16^$C$24*10000</f>
        <v>14.852213144650111</v>
      </c>
      <c r="C16" s="7">
        <v>20</v>
      </c>
      <c r="D16" s="8">
        <v>1.1100000000000001</v>
      </c>
      <c r="E16" s="30">
        <f>C16/D16</f>
        <v>18.018018018018015</v>
      </c>
      <c r="F16" s="17">
        <v>1.5E-3</v>
      </c>
      <c r="G16" s="31">
        <v>0.22</v>
      </c>
      <c r="H16" s="29">
        <v>0.2</v>
      </c>
      <c r="I16" s="25">
        <f>-0.0378257863 +0.00708508748*C16 -0.000022070865*C16^2</f>
        <v>9.5047617300000012E-2</v>
      </c>
      <c r="J16" s="29">
        <v>1</v>
      </c>
      <c r="K16" s="7">
        <v>34</v>
      </c>
      <c r="L16" s="29">
        <v>70</v>
      </c>
      <c r="M16" s="32">
        <f>(1/F16*C16)^0.5</f>
        <v>115.47005383792515</v>
      </c>
      <c r="N16" s="31">
        <f t="shared" si="0"/>
        <v>1.9606553225477539</v>
      </c>
      <c r="O16" s="31">
        <f t="shared" si="1"/>
        <v>18.910997459993919</v>
      </c>
    </row>
    <row r="17" spans="1:15" s="6" customFormat="1" ht="17" x14ac:dyDescent="0.25">
      <c r="A17" s="29"/>
      <c r="B17" s="30">
        <f>F17^$C$23*C17^$C$26*K17^$C$25*C17^$C$24*10000</f>
        <v>17.149858514250884</v>
      </c>
      <c r="C17" s="7">
        <v>50</v>
      </c>
      <c r="D17" s="8">
        <v>2.4</v>
      </c>
      <c r="E17" s="30">
        <f>C17/D17</f>
        <v>20.833333333333336</v>
      </c>
      <c r="F17" s="17">
        <v>5.0000000000000001E-3</v>
      </c>
      <c r="G17" s="31">
        <v>0.22</v>
      </c>
      <c r="H17" s="29">
        <v>0.2</v>
      </c>
      <c r="I17" s="25">
        <f>-0.0378257863 +0.00708508748*C17 -0.000022070865*C17^2</f>
        <v>0.2612514252</v>
      </c>
      <c r="J17" s="29">
        <v>1</v>
      </c>
      <c r="K17" s="7">
        <v>34</v>
      </c>
      <c r="L17" s="29">
        <v>80</v>
      </c>
      <c r="M17" s="32">
        <f>(1/F17*C17)^0.5</f>
        <v>100</v>
      </c>
      <c r="N17" s="31">
        <f t="shared" si="0"/>
        <v>2.2679613879327172</v>
      </c>
      <c r="O17" s="31">
        <f t="shared" si="1"/>
        <v>21.875039204151232</v>
      </c>
    </row>
    <row r="18" spans="1:15" s="6" customFormat="1" ht="17" x14ac:dyDescent="0.25">
      <c r="B18" s="30">
        <f>F18^$C$23*C18^$C$26*K18^$C$25*C18^$C$24*10000</f>
        <v>19.174124721184256</v>
      </c>
      <c r="C18" s="7">
        <v>8</v>
      </c>
      <c r="D18" s="8">
        <v>0.34</v>
      </c>
      <c r="E18" s="30">
        <f>C18/D18</f>
        <v>23.52941176470588</v>
      </c>
      <c r="F18" s="17">
        <v>1E-3</v>
      </c>
      <c r="G18" s="31">
        <v>0.22</v>
      </c>
      <c r="H18" s="29">
        <v>0.2</v>
      </c>
      <c r="I18" s="25">
        <f>$C$27+$C$28*C18</f>
        <v>4.5600000000000002E-2</v>
      </c>
      <c r="J18" s="29">
        <v>1</v>
      </c>
      <c r="K18" s="7">
        <v>34</v>
      </c>
      <c r="L18" s="29">
        <v>400</v>
      </c>
      <c r="M18" s="32">
        <f>(1/F18*C18)^0.5</f>
        <v>89.442719099991592</v>
      </c>
      <c r="N18" s="31">
        <f t="shared" si="0"/>
        <v>2.5387034665732195</v>
      </c>
      <c r="O18" s="31">
        <f t="shared" si="1"/>
        <v>24.486412403001339</v>
      </c>
    </row>
    <row r="19" spans="1:15" s="29" customFormat="1" ht="17" x14ac:dyDescent="0.25">
      <c r="B19" s="30">
        <f>F19^$C$23*C19^$C$26*K19^$C$25*C19^$C$24*10000</f>
        <v>20.291986247835695</v>
      </c>
      <c r="C19" s="7">
        <v>50</v>
      </c>
      <c r="D19" s="8">
        <v>2.0299999999999998</v>
      </c>
      <c r="E19" s="30">
        <f>C19/D19</f>
        <v>24.630541871921185</v>
      </c>
      <c r="F19" s="17">
        <v>7.0000000000000001E-3</v>
      </c>
      <c r="G19" s="31">
        <v>0.22</v>
      </c>
      <c r="H19" s="29">
        <v>0.2</v>
      </c>
      <c r="I19" s="25">
        <f>$C$27+$C$28*C19</f>
        <v>0.28500000000000003</v>
      </c>
      <c r="J19" s="29">
        <v>1</v>
      </c>
      <c r="K19" s="7">
        <v>34</v>
      </c>
      <c r="L19" s="29">
        <v>100</v>
      </c>
      <c r="M19" s="32">
        <f>(1/F19*C19)^0.5</f>
        <v>84.515425472851661</v>
      </c>
      <c r="N19" s="31">
        <f t="shared" si="0"/>
        <v>2.6882154983016719</v>
      </c>
      <c r="O19" s="31">
        <f t="shared" si="1"/>
        <v>25.928492313600429</v>
      </c>
    </row>
    <row r="20" spans="1:15" s="6" customFormat="1" ht="17" x14ac:dyDescent="0.25">
      <c r="A20" s="33"/>
      <c r="B20" s="30">
        <f>F20^$C$23*C20^$C$26*K20^$C$25*C20^$C$24*10000</f>
        <v>21.693045781865614</v>
      </c>
      <c r="C20" s="7">
        <v>50</v>
      </c>
      <c r="D20" s="8">
        <v>1.9</v>
      </c>
      <c r="E20" s="30">
        <f>C20/D20</f>
        <v>26.315789473684212</v>
      </c>
      <c r="F20" s="17">
        <v>8.0000000000000002E-3</v>
      </c>
      <c r="G20" s="31">
        <v>0.22</v>
      </c>
      <c r="H20" s="29">
        <v>0.2</v>
      </c>
      <c r="I20" s="25">
        <f>$C$27+$C$28*C20</f>
        <v>0.28500000000000003</v>
      </c>
      <c r="J20" s="29">
        <v>1</v>
      </c>
      <c r="K20" s="7">
        <v>34</v>
      </c>
      <c r="L20" s="29">
        <v>70</v>
      </c>
      <c r="M20" s="32">
        <f>(1/F20*C20)^0.5</f>
        <v>79.05694150420949</v>
      </c>
      <c r="N20" s="31">
        <f t="shared" si="0"/>
        <v>2.8756047701489784</v>
      </c>
      <c r="O20" s="31">
        <f t="shared" si="1"/>
        <v>27.735907417714532</v>
      </c>
    </row>
    <row r="21" spans="1:15" s="6" customFormat="1" ht="17" x14ac:dyDescent="0.25">
      <c r="B21" s="14"/>
      <c r="C21" s="15"/>
      <c r="D21" s="13"/>
      <c r="E21" s="14"/>
      <c r="F21" s="20"/>
      <c r="G21" s="12"/>
      <c r="I21" s="24"/>
      <c r="K21" s="15"/>
      <c r="M21" s="27"/>
    </row>
    <row r="22" spans="1:15" ht="17" x14ac:dyDescent="0.25">
      <c r="B22" s="3" t="s">
        <v>17</v>
      </c>
      <c r="C22" s="16">
        <f>MAX(C2:C20)/MIN(C2:C20)</f>
        <v>20</v>
      </c>
      <c r="D22" s="23"/>
      <c r="F22" s="16">
        <f>MAX(F2:F20)/MIN(F2:F20)</f>
        <v>80</v>
      </c>
      <c r="G22" s="2"/>
      <c r="I22" s="5"/>
      <c r="K22" s="16">
        <f>MAX(K2:K20)/MIN(K2:K20)</f>
        <v>20.833333333333332</v>
      </c>
      <c r="L22" s="11"/>
    </row>
    <row r="23" spans="1:15" ht="17" x14ac:dyDescent="0.25">
      <c r="B23" s="3" t="s">
        <v>13</v>
      </c>
      <c r="C23" s="7">
        <v>0.5</v>
      </c>
      <c r="D23" s="23"/>
      <c r="E23" s="4"/>
      <c r="F23" s="17" t="s">
        <v>15</v>
      </c>
      <c r="G23" s="19">
        <v>2.6599999999999999E-2</v>
      </c>
      <c r="I23" s="5"/>
    </row>
    <row r="24" spans="1:15" x14ac:dyDescent="0.2">
      <c r="B24" t="s">
        <v>8</v>
      </c>
      <c r="F24" s="7" t="s">
        <v>16</v>
      </c>
      <c r="G24">
        <v>-0.17899999999999999</v>
      </c>
    </row>
    <row r="25" spans="1:15" x14ac:dyDescent="0.2">
      <c r="B25" t="s">
        <v>11</v>
      </c>
      <c r="C25" s="7">
        <v>-0.5</v>
      </c>
    </row>
    <row r="26" spans="1:15" x14ac:dyDescent="0.2">
      <c r="B26" t="s">
        <v>12</v>
      </c>
      <c r="C26" s="7">
        <v>-0.5</v>
      </c>
    </row>
    <row r="27" spans="1:15" x14ac:dyDescent="0.2">
      <c r="B27" t="s">
        <v>18</v>
      </c>
      <c r="C27" s="17">
        <v>0</v>
      </c>
    </row>
    <row r="28" spans="1:15" x14ac:dyDescent="0.2">
      <c r="B28" t="s">
        <v>19</v>
      </c>
      <c r="C28" s="34">
        <v>5.7000000000000002E-3</v>
      </c>
    </row>
    <row r="29" spans="1:15" x14ac:dyDescent="0.2">
      <c r="B29" t="s">
        <v>23</v>
      </c>
      <c r="C29" s="34">
        <v>7.6696498884736997</v>
      </c>
    </row>
    <row r="30" spans="1:15" x14ac:dyDescent="0.2">
      <c r="B30" t="s">
        <v>24</v>
      </c>
      <c r="C30" s="34">
        <v>0.2</v>
      </c>
    </row>
    <row r="31" spans="1:15" x14ac:dyDescent="0.2">
      <c r="B31" t="s">
        <v>25</v>
      </c>
      <c r="C31" s="34">
        <v>1.2348433000000001</v>
      </c>
    </row>
    <row r="32" spans="1:15" x14ac:dyDescent="0.2">
      <c r="B32" t="s">
        <v>26</v>
      </c>
      <c r="C32" s="34">
        <v>-0.23822225</v>
      </c>
    </row>
    <row r="33" spans="2:12" x14ac:dyDescent="0.2">
      <c r="B33" t="s">
        <v>27</v>
      </c>
      <c r="C33" s="34">
        <v>9.64886439</v>
      </c>
    </row>
    <row r="34" spans="2:12" x14ac:dyDescent="0.2">
      <c r="B34" t="s">
        <v>28</v>
      </c>
      <c r="C34" s="34">
        <v>6.3389040699999999</v>
      </c>
    </row>
    <row r="38" spans="2:12" x14ac:dyDescent="0.2">
      <c r="B38" t="s">
        <v>9</v>
      </c>
    </row>
    <row r="40" spans="2:12" s="6" customFormat="1" ht="17" x14ac:dyDescent="0.25">
      <c r="B40" s="26">
        <f t="shared" ref="B40:B69" si="2">G40</f>
        <v>-0.55000000000000004</v>
      </c>
      <c r="C40" s="15">
        <v>50</v>
      </c>
      <c r="D40" s="13">
        <v>18.66</v>
      </c>
      <c r="E40" s="14">
        <f t="shared" ref="E40:E69" si="3">C40/D40</f>
        <v>2.679528403001072</v>
      </c>
      <c r="F40" s="20">
        <v>1.0009999999999999</v>
      </c>
      <c r="G40" s="26">
        <v>-0.55000000000000004</v>
      </c>
      <c r="H40" s="6">
        <v>0.2</v>
      </c>
      <c r="I40" s="24">
        <f t="shared" ref="I40:I69" si="4">$C$27+$C$28*C40</f>
        <v>0.28500000000000003</v>
      </c>
      <c r="J40" s="6">
        <v>1</v>
      </c>
      <c r="K40" s="15">
        <v>34</v>
      </c>
      <c r="L40" s="6">
        <v>400</v>
      </c>
    </row>
    <row r="41" spans="2:12" s="6" customFormat="1" ht="17" x14ac:dyDescent="0.25">
      <c r="B41" s="26">
        <f t="shared" si="2"/>
        <v>-0.5</v>
      </c>
      <c r="C41" s="15">
        <v>50</v>
      </c>
      <c r="D41" s="13">
        <v>16.86</v>
      </c>
      <c r="E41" s="14">
        <f t="shared" si="3"/>
        <v>2.9655990510083039</v>
      </c>
      <c r="F41" s="20">
        <v>1E-3</v>
      </c>
      <c r="G41" s="26">
        <v>-0.5</v>
      </c>
      <c r="H41" s="6">
        <v>0.2</v>
      </c>
      <c r="I41" s="24">
        <f t="shared" si="4"/>
        <v>0.28500000000000003</v>
      </c>
      <c r="J41" s="6">
        <v>1</v>
      </c>
      <c r="K41" s="15">
        <v>34</v>
      </c>
      <c r="L41" s="6">
        <v>400</v>
      </c>
    </row>
    <row r="42" spans="2:12" s="6" customFormat="1" ht="17" x14ac:dyDescent="0.25">
      <c r="B42" s="26">
        <f t="shared" si="2"/>
        <v>-0.45</v>
      </c>
      <c r="C42" s="15">
        <v>50</v>
      </c>
      <c r="D42" s="13">
        <v>15.02</v>
      </c>
      <c r="E42" s="14">
        <f t="shared" si="3"/>
        <v>3.3288948069241013</v>
      </c>
      <c r="F42" s="20">
        <v>1E-3</v>
      </c>
      <c r="G42" s="26">
        <v>-0.45</v>
      </c>
      <c r="H42" s="6">
        <v>0.2</v>
      </c>
      <c r="I42" s="24">
        <f t="shared" si="4"/>
        <v>0.28500000000000003</v>
      </c>
      <c r="J42" s="6">
        <v>1</v>
      </c>
      <c r="K42" s="15">
        <v>34</v>
      </c>
      <c r="L42" s="6">
        <v>700</v>
      </c>
    </row>
    <row r="43" spans="2:12" s="6" customFormat="1" ht="17" x14ac:dyDescent="0.25">
      <c r="B43" s="26">
        <f t="shared" si="2"/>
        <v>-0.4</v>
      </c>
      <c r="C43" s="15">
        <v>50</v>
      </c>
      <c r="D43" s="13">
        <v>13.37</v>
      </c>
      <c r="E43" s="14">
        <f t="shared" si="3"/>
        <v>3.7397157816005984</v>
      </c>
      <c r="F43" s="20">
        <v>1E-3</v>
      </c>
      <c r="G43" s="26">
        <v>-0.4</v>
      </c>
      <c r="H43" s="6">
        <v>0.2</v>
      </c>
      <c r="I43" s="24">
        <f t="shared" si="4"/>
        <v>0.28500000000000003</v>
      </c>
      <c r="J43" s="6">
        <v>1</v>
      </c>
      <c r="K43" s="15">
        <v>34</v>
      </c>
      <c r="L43" s="6">
        <v>500</v>
      </c>
    </row>
    <row r="44" spans="2:12" s="6" customFormat="1" ht="17" x14ac:dyDescent="0.25">
      <c r="B44" s="26">
        <f t="shared" si="2"/>
        <v>-0.3</v>
      </c>
      <c r="C44" s="15">
        <v>50</v>
      </c>
      <c r="D44" s="13">
        <v>10.14</v>
      </c>
      <c r="E44" s="14">
        <f t="shared" si="3"/>
        <v>4.9309664694280073</v>
      </c>
      <c r="F44" s="20">
        <v>1E-3</v>
      </c>
      <c r="G44" s="26">
        <v>-0.3</v>
      </c>
      <c r="H44" s="6">
        <v>0.2</v>
      </c>
      <c r="I44" s="24">
        <f t="shared" si="4"/>
        <v>0.28500000000000003</v>
      </c>
      <c r="J44" s="6">
        <v>1</v>
      </c>
      <c r="K44" s="15">
        <v>34</v>
      </c>
      <c r="L44" s="6">
        <v>500</v>
      </c>
    </row>
    <row r="45" spans="2:12" s="6" customFormat="1" ht="17" x14ac:dyDescent="0.25">
      <c r="B45" s="26">
        <f t="shared" si="2"/>
        <v>-0.25</v>
      </c>
      <c r="C45" s="15">
        <v>50</v>
      </c>
      <c r="D45" s="13">
        <v>8.58</v>
      </c>
      <c r="E45" s="14">
        <f t="shared" si="3"/>
        <v>5.8275058275058278</v>
      </c>
      <c r="F45" s="20">
        <v>1E-3</v>
      </c>
      <c r="G45" s="26">
        <v>-0.25</v>
      </c>
      <c r="H45" s="6">
        <v>0.2</v>
      </c>
      <c r="I45" s="24">
        <f t="shared" si="4"/>
        <v>0.28500000000000003</v>
      </c>
      <c r="J45" s="6">
        <v>1</v>
      </c>
      <c r="K45" s="15">
        <v>34</v>
      </c>
      <c r="L45" s="6">
        <v>450</v>
      </c>
    </row>
    <row r="46" spans="2:12" s="6" customFormat="1" ht="17" x14ac:dyDescent="0.25">
      <c r="B46" s="26">
        <f t="shared" si="2"/>
        <v>-0.2</v>
      </c>
      <c r="C46" s="15">
        <v>50</v>
      </c>
      <c r="D46" s="13">
        <v>7.06</v>
      </c>
      <c r="E46" s="14">
        <f t="shared" si="3"/>
        <v>7.0821529745042495</v>
      </c>
      <c r="F46" s="20">
        <v>1E-3</v>
      </c>
      <c r="G46" s="26">
        <v>-0.2</v>
      </c>
      <c r="H46" s="6">
        <v>0.2</v>
      </c>
      <c r="I46" s="24">
        <f t="shared" si="4"/>
        <v>0.28500000000000003</v>
      </c>
      <c r="J46" s="6">
        <v>1</v>
      </c>
      <c r="K46" s="15">
        <v>34</v>
      </c>
      <c r="L46" s="6">
        <v>450</v>
      </c>
    </row>
    <row r="47" spans="2:12" s="6" customFormat="1" ht="17" x14ac:dyDescent="0.25">
      <c r="B47" s="26">
        <f t="shared" si="2"/>
        <v>-0.15</v>
      </c>
      <c r="C47" s="15">
        <v>50</v>
      </c>
      <c r="D47" s="13">
        <v>5.6</v>
      </c>
      <c r="E47" s="14">
        <f t="shared" si="3"/>
        <v>8.9285714285714288</v>
      </c>
      <c r="F47" s="20">
        <v>1.0009999999999999</v>
      </c>
      <c r="G47" s="26">
        <v>-0.15</v>
      </c>
      <c r="H47" s="6">
        <v>0.2</v>
      </c>
      <c r="I47" s="24">
        <f t="shared" si="4"/>
        <v>0.28500000000000003</v>
      </c>
      <c r="J47" s="6">
        <v>1</v>
      </c>
      <c r="K47" s="15">
        <v>34</v>
      </c>
      <c r="L47" s="6">
        <v>400</v>
      </c>
    </row>
    <row r="48" spans="2:12" s="6" customFormat="1" ht="17" x14ac:dyDescent="0.25">
      <c r="B48" s="26">
        <f t="shared" si="2"/>
        <v>-0.125</v>
      </c>
      <c r="C48" s="15">
        <v>50</v>
      </c>
      <c r="D48" s="13">
        <v>4.84</v>
      </c>
      <c r="E48" s="14">
        <f t="shared" si="3"/>
        <v>10.330578512396695</v>
      </c>
      <c r="F48" s="20">
        <v>1E-3</v>
      </c>
      <c r="G48" s="26">
        <v>-0.125</v>
      </c>
      <c r="H48" s="6">
        <v>0.2</v>
      </c>
      <c r="I48" s="24">
        <f t="shared" si="4"/>
        <v>0.28500000000000003</v>
      </c>
      <c r="J48" s="6">
        <v>1</v>
      </c>
      <c r="K48" s="15">
        <v>34</v>
      </c>
      <c r="L48" s="6">
        <v>400</v>
      </c>
    </row>
    <row r="49" spans="2:12" s="6" customFormat="1" ht="17" x14ac:dyDescent="0.25">
      <c r="B49" s="26">
        <f t="shared" si="2"/>
        <v>-0.1</v>
      </c>
      <c r="C49" s="15">
        <v>50</v>
      </c>
      <c r="D49" s="13">
        <v>4.13</v>
      </c>
      <c r="E49" s="14">
        <f t="shared" si="3"/>
        <v>12.106537530266344</v>
      </c>
      <c r="F49" s="20">
        <v>1E-3</v>
      </c>
      <c r="G49" s="26">
        <v>-0.1</v>
      </c>
      <c r="H49" s="6">
        <v>0.2</v>
      </c>
      <c r="I49" s="24">
        <f t="shared" si="4"/>
        <v>0.28500000000000003</v>
      </c>
      <c r="J49" s="6">
        <v>1</v>
      </c>
      <c r="K49" s="15">
        <v>34</v>
      </c>
      <c r="L49" s="6">
        <v>400</v>
      </c>
    </row>
    <row r="50" spans="2:12" s="6" customFormat="1" ht="17" x14ac:dyDescent="0.25">
      <c r="B50" s="26">
        <f t="shared" si="2"/>
        <v>-0.09</v>
      </c>
      <c r="C50" s="15">
        <v>50</v>
      </c>
      <c r="D50" s="13">
        <v>3.84</v>
      </c>
      <c r="E50" s="14">
        <f t="shared" si="3"/>
        <v>13.020833333333334</v>
      </c>
      <c r="F50" s="20">
        <v>3.0009999999999999</v>
      </c>
      <c r="G50" s="26">
        <v>-0.09</v>
      </c>
      <c r="H50" s="6">
        <v>3.2</v>
      </c>
      <c r="I50" s="24">
        <f t="shared" si="4"/>
        <v>0.28500000000000003</v>
      </c>
      <c r="J50" s="6">
        <v>1</v>
      </c>
      <c r="K50" s="15">
        <v>34</v>
      </c>
      <c r="L50" s="6">
        <v>500</v>
      </c>
    </row>
    <row r="51" spans="2:12" s="6" customFormat="1" ht="17" x14ac:dyDescent="0.25">
      <c r="B51" s="26">
        <f t="shared" si="2"/>
        <v>-0.08</v>
      </c>
      <c r="C51" s="15">
        <v>50</v>
      </c>
      <c r="D51" s="13">
        <v>3.54</v>
      </c>
      <c r="E51" s="14">
        <f t="shared" si="3"/>
        <v>14.124293785310734</v>
      </c>
      <c r="F51" s="20">
        <v>2.0009999999999999</v>
      </c>
      <c r="G51" s="26">
        <v>-0.08</v>
      </c>
      <c r="H51" s="6">
        <v>2.2000000000000002</v>
      </c>
      <c r="I51" s="24">
        <f t="shared" si="4"/>
        <v>0.28500000000000003</v>
      </c>
      <c r="J51" s="6">
        <v>1</v>
      </c>
      <c r="K51" s="15">
        <v>34</v>
      </c>
      <c r="L51" s="6">
        <v>500</v>
      </c>
    </row>
    <row r="52" spans="2:12" s="6" customFormat="1" ht="17" x14ac:dyDescent="0.25">
      <c r="B52" s="26">
        <f t="shared" si="2"/>
        <v>-7.0000000000000007E-2</v>
      </c>
      <c r="C52" s="15">
        <v>50</v>
      </c>
      <c r="D52" s="13">
        <v>3.23</v>
      </c>
      <c r="E52" s="14">
        <f t="shared" si="3"/>
        <v>15.479876160990711</v>
      </c>
      <c r="F52" s="20">
        <v>1E-3</v>
      </c>
      <c r="G52" s="26">
        <v>-7.0000000000000007E-2</v>
      </c>
      <c r="H52" s="6">
        <v>0.2</v>
      </c>
      <c r="I52" s="24">
        <f t="shared" si="4"/>
        <v>0.28500000000000003</v>
      </c>
      <c r="J52" s="6">
        <v>1</v>
      </c>
      <c r="K52" s="15">
        <v>34</v>
      </c>
      <c r="L52" s="6">
        <v>500</v>
      </c>
    </row>
    <row r="53" spans="2:12" s="6" customFormat="1" ht="17" x14ac:dyDescent="0.25">
      <c r="B53" s="26">
        <f t="shared" si="2"/>
        <v>-0.06</v>
      </c>
      <c r="C53" s="15">
        <v>50</v>
      </c>
      <c r="D53" s="13">
        <v>2.93</v>
      </c>
      <c r="E53" s="14">
        <f t="shared" si="3"/>
        <v>17.064846416382252</v>
      </c>
      <c r="F53" s="20">
        <v>1E-3</v>
      </c>
      <c r="G53" s="26">
        <v>-0.06</v>
      </c>
      <c r="H53" s="6">
        <v>0.2</v>
      </c>
      <c r="I53" s="24">
        <f t="shared" si="4"/>
        <v>0.28500000000000003</v>
      </c>
      <c r="J53" s="6">
        <v>1</v>
      </c>
      <c r="K53" s="15">
        <v>34</v>
      </c>
      <c r="L53" s="6">
        <v>500</v>
      </c>
    </row>
    <row r="54" spans="2:12" s="6" customFormat="1" ht="17" x14ac:dyDescent="0.25">
      <c r="B54" s="26">
        <f t="shared" si="2"/>
        <v>-0.05</v>
      </c>
      <c r="C54" s="15">
        <v>50</v>
      </c>
      <c r="D54" s="13">
        <v>2.75</v>
      </c>
      <c r="E54" s="14">
        <f t="shared" si="3"/>
        <v>18.181818181818183</v>
      </c>
      <c r="F54" s="20">
        <v>1E-3</v>
      </c>
      <c r="G54" s="26">
        <v>-0.05</v>
      </c>
      <c r="H54" s="6">
        <v>0.2</v>
      </c>
      <c r="I54" s="24">
        <f t="shared" si="4"/>
        <v>0.28500000000000003</v>
      </c>
      <c r="J54" s="6">
        <v>1</v>
      </c>
      <c r="K54" s="15">
        <v>34</v>
      </c>
      <c r="L54" s="6">
        <v>500</v>
      </c>
    </row>
    <row r="55" spans="2:12" s="6" customFormat="1" ht="17" x14ac:dyDescent="0.25">
      <c r="B55" s="26">
        <f t="shared" si="2"/>
        <v>-4.4999999999999998E-2</v>
      </c>
      <c r="C55" s="15">
        <v>50</v>
      </c>
      <c r="D55" s="13">
        <v>2.4700000000000002</v>
      </c>
      <c r="E55" s="14">
        <f t="shared" si="3"/>
        <v>20.242914979757085</v>
      </c>
      <c r="F55" s="20">
        <v>1.0009999999999999</v>
      </c>
      <c r="G55" s="26">
        <v>-4.4999999999999998E-2</v>
      </c>
      <c r="H55" s="6">
        <v>0.2</v>
      </c>
      <c r="I55" s="24">
        <f t="shared" si="4"/>
        <v>0.28500000000000003</v>
      </c>
      <c r="J55" s="6">
        <v>1</v>
      </c>
      <c r="K55" s="15">
        <v>34</v>
      </c>
      <c r="L55" s="6">
        <v>500</v>
      </c>
    </row>
    <row r="56" spans="2:12" s="6" customFormat="1" ht="17" x14ac:dyDescent="0.25">
      <c r="B56" s="26">
        <f t="shared" si="2"/>
        <v>-3.5000000000000003E-2</v>
      </c>
      <c r="C56" s="15">
        <v>50</v>
      </c>
      <c r="D56" s="13">
        <v>2.15</v>
      </c>
      <c r="E56" s="14">
        <f t="shared" si="3"/>
        <v>23.255813953488374</v>
      </c>
      <c r="F56" s="20">
        <v>1E-3</v>
      </c>
      <c r="G56" s="26">
        <v>-3.5000000000000003E-2</v>
      </c>
      <c r="H56" s="6">
        <v>0.2</v>
      </c>
      <c r="I56" s="24">
        <f t="shared" si="4"/>
        <v>0.28500000000000003</v>
      </c>
      <c r="J56" s="6">
        <v>1</v>
      </c>
      <c r="K56" s="15">
        <v>34</v>
      </c>
      <c r="L56" s="6">
        <v>700</v>
      </c>
    </row>
    <row r="57" spans="2:12" s="6" customFormat="1" ht="17" x14ac:dyDescent="0.25">
      <c r="B57" s="26">
        <f t="shared" si="2"/>
        <v>-2.5000000000000001E-2</v>
      </c>
      <c r="C57" s="15">
        <v>50</v>
      </c>
      <c r="D57" s="13">
        <v>1.81</v>
      </c>
      <c r="E57" s="14">
        <f t="shared" si="3"/>
        <v>27.624309392265193</v>
      </c>
      <c r="F57" s="20">
        <v>1E-3</v>
      </c>
      <c r="G57" s="26">
        <v>-2.5000000000000001E-2</v>
      </c>
      <c r="H57" s="6">
        <v>0.2</v>
      </c>
      <c r="I57" s="24">
        <f t="shared" si="4"/>
        <v>0.28500000000000003</v>
      </c>
      <c r="J57" s="6">
        <v>1</v>
      </c>
      <c r="K57" s="15">
        <v>34</v>
      </c>
      <c r="L57" s="6">
        <v>700</v>
      </c>
    </row>
    <row r="58" spans="2:12" s="6" customFormat="1" ht="17" x14ac:dyDescent="0.25">
      <c r="B58" s="26">
        <f t="shared" si="2"/>
        <v>-2.2499999999999999E-2</v>
      </c>
      <c r="C58" s="15">
        <v>50</v>
      </c>
      <c r="D58" s="13">
        <v>1.72</v>
      </c>
      <c r="E58" s="14">
        <f t="shared" si="3"/>
        <v>29.069767441860467</v>
      </c>
      <c r="F58" s="20">
        <v>1.0009999999999999</v>
      </c>
      <c r="G58" s="26">
        <v>-2.2499999999999999E-2</v>
      </c>
      <c r="H58" s="6">
        <v>1.2</v>
      </c>
      <c r="I58" s="24">
        <f t="shared" si="4"/>
        <v>0.28500000000000003</v>
      </c>
      <c r="J58" s="6">
        <v>1</v>
      </c>
      <c r="K58" s="15">
        <v>34</v>
      </c>
      <c r="L58" s="6">
        <v>500</v>
      </c>
    </row>
    <row r="59" spans="2:12" s="6" customFormat="1" ht="17" x14ac:dyDescent="0.25">
      <c r="B59" s="26">
        <f t="shared" si="2"/>
        <v>0.2225</v>
      </c>
      <c r="C59" s="15">
        <v>50</v>
      </c>
      <c r="D59" s="13">
        <v>5.45</v>
      </c>
      <c r="E59" s="14">
        <f t="shared" si="3"/>
        <v>9.1743119266055047</v>
      </c>
      <c r="F59" s="20">
        <v>1E-3</v>
      </c>
      <c r="G59" s="26">
        <v>0.2225</v>
      </c>
      <c r="H59" s="6">
        <v>0.2</v>
      </c>
      <c r="I59" s="24">
        <f t="shared" si="4"/>
        <v>0.28500000000000003</v>
      </c>
      <c r="J59" s="6">
        <v>1</v>
      </c>
      <c r="K59" s="15">
        <v>34</v>
      </c>
      <c r="L59" s="6">
        <v>150</v>
      </c>
    </row>
    <row r="60" spans="2:12" s="6" customFormat="1" ht="17" x14ac:dyDescent="0.25">
      <c r="B60" s="26">
        <f t="shared" si="2"/>
        <v>0.22500000000000001</v>
      </c>
      <c r="C60" s="15">
        <v>50</v>
      </c>
      <c r="D60" s="13">
        <v>5.46</v>
      </c>
      <c r="E60" s="14">
        <f t="shared" si="3"/>
        <v>9.1575091575091569</v>
      </c>
      <c r="F60" s="20">
        <v>1E-3</v>
      </c>
      <c r="G60" s="26">
        <v>0.22500000000000001</v>
      </c>
      <c r="H60" s="6">
        <v>0.2</v>
      </c>
      <c r="I60" s="24">
        <f t="shared" si="4"/>
        <v>0.28500000000000003</v>
      </c>
      <c r="J60" s="6">
        <v>1</v>
      </c>
      <c r="K60" s="15">
        <v>34</v>
      </c>
      <c r="L60" s="6">
        <v>150</v>
      </c>
    </row>
    <row r="61" spans="2:12" s="6" customFormat="1" ht="17" x14ac:dyDescent="0.25">
      <c r="B61" s="26">
        <f t="shared" si="2"/>
        <v>0.23</v>
      </c>
      <c r="C61" s="15">
        <v>50</v>
      </c>
      <c r="D61" s="13">
        <v>5.52</v>
      </c>
      <c r="E61" s="14">
        <f t="shared" si="3"/>
        <v>9.0579710144927539</v>
      </c>
      <c r="F61" s="20">
        <v>1E-3</v>
      </c>
      <c r="G61" s="26">
        <v>0.23</v>
      </c>
      <c r="H61" s="6">
        <v>0.2</v>
      </c>
      <c r="I61" s="24">
        <f t="shared" si="4"/>
        <v>0.28500000000000003</v>
      </c>
      <c r="J61" s="6">
        <v>1</v>
      </c>
      <c r="K61" s="15">
        <v>34</v>
      </c>
      <c r="L61" s="6">
        <v>150</v>
      </c>
    </row>
    <row r="62" spans="2:12" s="6" customFormat="1" ht="17" x14ac:dyDescent="0.25">
      <c r="B62" s="26">
        <f t="shared" si="2"/>
        <v>0.24</v>
      </c>
      <c r="C62" s="15">
        <v>50</v>
      </c>
      <c r="D62" s="13">
        <v>5.7</v>
      </c>
      <c r="E62" s="14">
        <f t="shared" si="3"/>
        <v>8.7719298245614024</v>
      </c>
      <c r="F62" s="20">
        <v>1E-3</v>
      </c>
      <c r="G62" s="26">
        <v>0.24</v>
      </c>
      <c r="H62" s="6">
        <v>0.2</v>
      </c>
      <c r="I62" s="24">
        <f t="shared" si="4"/>
        <v>0.28500000000000003</v>
      </c>
      <c r="J62" s="6">
        <v>1</v>
      </c>
      <c r="K62" s="15">
        <v>34</v>
      </c>
      <c r="L62" s="6">
        <v>200</v>
      </c>
    </row>
    <row r="63" spans="2:12" s="6" customFormat="1" ht="17" x14ac:dyDescent="0.25">
      <c r="B63" s="26">
        <f t="shared" si="2"/>
        <v>0.26</v>
      </c>
      <c r="C63" s="15">
        <v>50</v>
      </c>
      <c r="D63" s="13">
        <v>6.14</v>
      </c>
      <c r="E63" s="14">
        <f t="shared" si="3"/>
        <v>8.1433224755700326</v>
      </c>
      <c r="F63" s="20">
        <v>1E-3</v>
      </c>
      <c r="G63" s="26">
        <v>0.26</v>
      </c>
      <c r="H63" s="6">
        <v>0.2</v>
      </c>
      <c r="I63" s="24">
        <f t="shared" si="4"/>
        <v>0.28500000000000003</v>
      </c>
      <c r="J63" s="6">
        <v>1</v>
      </c>
      <c r="K63" s="15">
        <v>34</v>
      </c>
      <c r="L63" s="6">
        <v>250</v>
      </c>
    </row>
    <row r="64" spans="2:12" s="6" customFormat="1" ht="17" x14ac:dyDescent="0.25">
      <c r="B64" s="26">
        <f t="shared" si="2"/>
        <v>0.28000000000000003</v>
      </c>
      <c r="C64" s="15">
        <v>50</v>
      </c>
      <c r="D64" s="13">
        <v>6.66</v>
      </c>
      <c r="E64" s="14">
        <f t="shared" si="3"/>
        <v>7.5075075075075075</v>
      </c>
      <c r="F64" s="20">
        <v>1E-3</v>
      </c>
      <c r="G64" s="26">
        <v>0.28000000000000003</v>
      </c>
      <c r="H64" s="6">
        <v>0.2</v>
      </c>
      <c r="I64" s="24">
        <f t="shared" si="4"/>
        <v>0.28500000000000003</v>
      </c>
      <c r="J64" s="6">
        <v>1</v>
      </c>
      <c r="K64" s="15">
        <v>34</v>
      </c>
      <c r="L64" s="6">
        <v>250</v>
      </c>
    </row>
    <row r="65" spans="2:12" s="6" customFormat="1" ht="17" x14ac:dyDescent="0.25">
      <c r="B65" s="26">
        <f t="shared" si="2"/>
        <v>0.3</v>
      </c>
      <c r="C65" s="15">
        <v>50</v>
      </c>
      <c r="D65" s="13">
        <v>7.2</v>
      </c>
      <c r="E65" s="14">
        <f t="shared" si="3"/>
        <v>6.9444444444444446</v>
      </c>
      <c r="F65" s="20">
        <v>1E-3</v>
      </c>
      <c r="G65" s="26">
        <v>0.3</v>
      </c>
      <c r="H65" s="6">
        <v>0.2</v>
      </c>
      <c r="I65" s="24">
        <f t="shared" si="4"/>
        <v>0.28500000000000003</v>
      </c>
      <c r="J65" s="6">
        <v>1</v>
      </c>
      <c r="K65" s="15">
        <v>34</v>
      </c>
      <c r="L65" s="6">
        <v>250</v>
      </c>
    </row>
    <row r="66" spans="2:12" s="6" customFormat="1" ht="17" x14ac:dyDescent="0.25">
      <c r="B66" s="26">
        <f t="shared" si="2"/>
        <v>0.35</v>
      </c>
      <c r="C66" s="15">
        <v>50</v>
      </c>
      <c r="D66" s="13">
        <v>8.61</v>
      </c>
      <c r="E66" s="14">
        <f t="shared" si="3"/>
        <v>5.8072009291521489</v>
      </c>
      <c r="F66" s="20">
        <v>1E-3</v>
      </c>
      <c r="G66" s="26">
        <v>0.35</v>
      </c>
      <c r="H66" s="6">
        <v>0.2</v>
      </c>
      <c r="I66" s="24">
        <f t="shared" si="4"/>
        <v>0.28500000000000003</v>
      </c>
      <c r="J66" s="6">
        <v>1</v>
      </c>
      <c r="K66" s="15">
        <v>34</v>
      </c>
      <c r="L66" s="6">
        <v>350</v>
      </c>
    </row>
    <row r="67" spans="2:12" s="6" customFormat="1" ht="17" x14ac:dyDescent="0.25">
      <c r="B67" s="26">
        <f t="shared" si="2"/>
        <v>0.4</v>
      </c>
      <c r="C67" s="15">
        <v>50</v>
      </c>
      <c r="D67" s="13">
        <v>10.09</v>
      </c>
      <c r="E67" s="14">
        <f t="shared" si="3"/>
        <v>4.9554013875123886</v>
      </c>
      <c r="F67" s="20">
        <v>1E-3</v>
      </c>
      <c r="G67" s="26">
        <v>0.4</v>
      </c>
      <c r="H67" s="6">
        <v>0.2</v>
      </c>
      <c r="I67" s="24">
        <f t="shared" si="4"/>
        <v>0.28500000000000003</v>
      </c>
      <c r="J67" s="6">
        <v>1</v>
      </c>
      <c r="K67" s="15">
        <v>34</v>
      </c>
      <c r="L67" s="6">
        <v>300</v>
      </c>
    </row>
    <row r="68" spans="2:12" s="6" customFormat="1" ht="17" x14ac:dyDescent="0.25">
      <c r="B68" s="26">
        <f t="shared" si="2"/>
        <v>0.5</v>
      </c>
      <c r="C68" s="15">
        <v>50</v>
      </c>
      <c r="D68" s="13">
        <v>13.2</v>
      </c>
      <c r="E68" s="14">
        <f t="shared" si="3"/>
        <v>3.7878787878787881</v>
      </c>
      <c r="F68" s="20">
        <v>1E-3</v>
      </c>
      <c r="G68" s="26">
        <v>0.5</v>
      </c>
      <c r="H68" s="6">
        <v>0.2</v>
      </c>
      <c r="I68" s="24">
        <f t="shared" si="4"/>
        <v>0.28500000000000003</v>
      </c>
      <c r="J68" s="6">
        <v>1</v>
      </c>
      <c r="K68" s="15">
        <v>34</v>
      </c>
      <c r="L68" s="6">
        <v>300</v>
      </c>
    </row>
    <row r="69" spans="2:12" s="6" customFormat="1" ht="17" x14ac:dyDescent="0.25">
      <c r="B69" s="26">
        <f t="shared" si="2"/>
        <v>0.6</v>
      </c>
      <c r="C69" s="15">
        <v>50</v>
      </c>
      <c r="D69" s="13">
        <v>16.559999999999999</v>
      </c>
      <c r="E69" s="14">
        <f t="shared" si="3"/>
        <v>3.0193236714975846</v>
      </c>
      <c r="F69" s="20">
        <v>1E-3</v>
      </c>
      <c r="G69" s="26">
        <v>0.6</v>
      </c>
      <c r="H69" s="6">
        <v>0.2</v>
      </c>
      <c r="I69" s="24">
        <f t="shared" si="4"/>
        <v>0.28500000000000003</v>
      </c>
      <c r="J69" s="6">
        <v>1</v>
      </c>
      <c r="K69" s="15">
        <v>34</v>
      </c>
      <c r="L69" s="6">
        <v>350</v>
      </c>
    </row>
    <row r="70" spans="2:12" ht="17" x14ac:dyDescent="0.25">
      <c r="B70" s="28"/>
      <c r="C70" s="18"/>
      <c r="D70" s="23"/>
      <c r="E70" s="10"/>
      <c r="F70" s="21"/>
      <c r="G70" s="28"/>
      <c r="H70" s="9"/>
      <c r="I70" s="24"/>
      <c r="J70" s="9"/>
      <c r="K70" s="18"/>
      <c r="L70" s="9"/>
    </row>
    <row r="71" spans="2:12" ht="17" x14ac:dyDescent="0.25">
      <c r="B71" s="19">
        <f t="shared" ref="B71:B83" si="5">G71</f>
        <v>-0.3</v>
      </c>
      <c r="C71" s="7">
        <v>100</v>
      </c>
      <c r="D71" s="8">
        <v>29.91</v>
      </c>
      <c r="E71" s="3">
        <f t="shared" ref="E71:E83" si="6">C71/D71</f>
        <v>3.3433634236041456</v>
      </c>
      <c r="F71" s="17">
        <v>1E-3</v>
      </c>
      <c r="G71" s="19">
        <v>-0.3</v>
      </c>
      <c r="H71">
        <v>0.2</v>
      </c>
      <c r="I71" s="25">
        <f t="shared" ref="I71:I83" si="7">$C$27+$C$28*C71</f>
        <v>0.57000000000000006</v>
      </c>
      <c r="J71">
        <v>1</v>
      </c>
      <c r="K71" s="7">
        <v>34</v>
      </c>
      <c r="L71">
        <v>700</v>
      </c>
    </row>
    <row r="72" spans="2:12" ht="17" x14ac:dyDescent="0.25">
      <c r="B72" s="19">
        <f t="shared" si="5"/>
        <v>-0.2</v>
      </c>
      <c r="C72" s="7">
        <v>100</v>
      </c>
      <c r="D72" s="8">
        <v>20.72</v>
      </c>
      <c r="E72" s="3">
        <f t="shared" si="6"/>
        <v>4.8262548262548268</v>
      </c>
      <c r="F72" s="17">
        <v>1E-3</v>
      </c>
      <c r="G72" s="19">
        <v>-0.2</v>
      </c>
      <c r="H72">
        <v>0.2</v>
      </c>
      <c r="I72" s="25">
        <f t="shared" si="7"/>
        <v>0.57000000000000006</v>
      </c>
      <c r="J72">
        <v>1</v>
      </c>
      <c r="K72" s="7">
        <v>34</v>
      </c>
      <c r="L72">
        <v>700</v>
      </c>
    </row>
    <row r="73" spans="2:12" ht="17" x14ac:dyDescent="0.25">
      <c r="B73" s="19">
        <f t="shared" si="5"/>
        <v>-0.1</v>
      </c>
      <c r="C73" s="7">
        <v>100</v>
      </c>
      <c r="D73" s="8">
        <v>12.02</v>
      </c>
      <c r="E73" s="3">
        <f t="shared" si="6"/>
        <v>8.3194675540765388</v>
      </c>
      <c r="F73" s="17">
        <v>1E-3</v>
      </c>
      <c r="G73" s="19">
        <v>-0.1</v>
      </c>
      <c r="H73">
        <v>0.2</v>
      </c>
      <c r="I73" s="25">
        <f t="shared" si="7"/>
        <v>0.57000000000000006</v>
      </c>
      <c r="J73">
        <v>1</v>
      </c>
      <c r="K73" s="7">
        <v>34</v>
      </c>
      <c r="L73">
        <v>700</v>
      </c>
    </row>
    <row r="74" spans="2:12" ht="17" x14ac:dyDescent="0.25">
      <c r="B74" s="19">
        <f t="shared" si="5"/>
        <v>-0.05</v>
      </c>
      <c r="C74" s="7">
        <v>100</v>
      </c>
      <c r="D74" s="8">
        <v>7.62</v>
      </c>
      <c r="E74" s="3">
        <f t="shared" si="6"/>
        <v>13.123359580052494</v>
      </c>
      <c r="F74" s="17">
        <v>1E-3</v>
      </c>
      <c r="G74" s="19">
        <v>-0.05</v>
      </c>
      <c r="H74">
        <v>0.2</v>
      </c>
      <c r="I74" s="25">
        <f t="shared" si="7"/>
        <v>0.57000000000000006</v>
      </c>
      <c r="J74">
        <v>1</v>
      </c>
      <c r="K74" s="7">
        <v>34</v>
      </c>
      <c r="L74">
        <v>700</v>
      </c>
    </row>
    <row r="75" spans="2:12" ht="17" x14ac:dyDescent="0.25">
      <c r="B75" s="19">
        <f t="shared" si="5"/>
        <v>-4.4999999999999998E-2</v>
      </c>
      <c r="C75" s="7">
        <v>100</v>
      </c>
      <c r="D75" s="8">
        <v>7.17</v>
      </c>
      <c r="E75" s="3">
        <f t="shared" si="6"/>
        <v>13.947001394700139</v>
      </c>
      <c r="F75" s="17">
        <v>1.0009999999999999</v>
      </c>
      <c r="G75" s="19">
        <v>-4.4999999999999998E-2</v>
      </c>
      <c r="H75">
        <v>0.2</v>
      </c>
      <c r="I75" s="25">
        <f t="shared" si="7"/>
        <v>0.57000000000000006</v>
      </c>
      <c r="J75">
        <v>1</v>
      </c>
      <c r="K75" s="7">
        <v>34</v>
      </c>
      <c r="L75">
        <v>700</v>
      </c>
    </row>
    <row r="76" spans="2:12" ht="17" x14ac:dyDescent="0.25">
      <c r="B76" s="19">
        <f t="shared" si="5"/>
        <v>-3.5000000000000003E-2</v>
      </c>
      <c r="C76" s="7">
        <v>100</v>
      </c>
      <c r="D76" s="8">
        <v>6.22</v>
      </c>
      <c r="E76" s="3">
        <f t="shared" si="6"/>
        <v>16.077170418006432</v>
      </c>
      <c r="F76" s="17">
        <v>1E-3</v>
      </c>
      <c r="G76" s="19">
        <v>-3.5000000000000003E-2</v>
      </c>
      <c r="H76">
        <v>0.2</v>
      </c>
      <c r="I76" s="25">
        <f t="shared" si="7"/>
        <v>0.57000000000000006</v>
      </c>
      <c r="J76">
        <v>1</v>
      </c>
      <c r="K76" s="7">
        <v>34</v>
      </c>
      <c r="L76">
        <v>700</v>
      </c>
    </row>
    <row r="77" spans="2:12" ht="17" x14ac:dyDescent="0.25">
      <c r="B77" s="19">
        <f t="shared" si="5"/>
        <v>-2.5000000000000001E-2</v>
      </c>
      <c r="C77" s="7">
        <v>100</v>
      </c>
      <c r="D77" s="8">
        <v>5.23</v>
      </c>
      <c r="E77" s="3">
        <f t="shared" si="6"/>
        <v>19.120458891013381</v>
      </c>
      <c r="F77" s="17">
        <v>1E-3</v>
      </c>
      <c r="G77" s="19">
        <v>-2.5000000000000001E-2</v>
      </c>
      <c r="H77">
        <v>0.2</v>
      </c>
      <c r="I77" s="25">
        <f t="shared" si="7"/>
        <v>0.57000000000000006</v>
      </c>
      <c r="J77">
        <v>1</v>
      </c>
      <c r="K77" s="7">
        <v>34</v>
      </c>
      <c r="L77">
        <v>700</v>
      </c>
    </row>
    <row r="78" spans="2:12" ht="17" x14ac:dyDescent="0.25">
      <c r="B78" s="19">
        <f t="shared" si="5"/>
        <v>0.2225</v>
      </c>
      <c r="C78" s="7">
        <v>100</v>
      </c>
      <c r="D78" s="8">
        <v>15.99</v>
      </c>
      <c r="E78" s="3">
        <f t="shared" si="6"/>
        <v>6.2539086929330834</v>
      </c>
      <c r="F78" s="17">
        <v>1E-3</v>
      </c>
      <c r="G78" s="19">
        <v>0.2225</v>
      </c>
      <c r="H78">
        <v>0.2</v>
      </c>
      <c r="I78" s="25">
        <f t="shared" si="7"/>
        <v>0.57000000000000006</v>
      </c>
      <c r="J78">
        <v>1</v>
      </c>
      <c r="K78" s="7">
        <v>34</v>
      </c>
      <c r="L78">
        <v>300</v>
      </c>
    </row>
    <row r="79" spans="2:12" ht="17" x14ac:dyDescent="0.25">
      <c r="B79" s="19">
        <f t="shared" si="5"/>
        <v>0.22500000000000001</v>
      </c>
      <c r="C79" s="7">
        <v>100</v>
      </c>
      <c r="D79" s="8">
        <v>16.02</v>
      </c>
      <c r="E79" s="3">
        <f t="shared" si="6"/>
        <v>6.2421972534332086</v>
      </c>
      <c r="F79" s="17">
        <v>1E-3</v>
      </c>
      <c r="G79" s="19">
        <v>0.22500000000000001</v>
      </c>
      <c r="H79">
        <v>0.2</v>
      </c>
      <c r="I79" s="25">
        <f t="shared" si="7"/>
        <v>0.57000000000000006</v>
      </c>
      <c r="J79">
        <v>1</v>
      </c>
      <c r="K79" s="7">
        <v>34</v>
      </c>
      <c r="L79">
        <v>300</v>
      </c>
    </row>
    <row r="80" spans="2:12" ht="17" x14ac:dyDescent="0.25">
      <c r="B80" s="19">
        <f t="shared" si="5"/>
        <v>0.24</v>
      </c>
      <c r="C80" s="7">
        <v>100</v>
      </c>
      <c r="D80" s="8">
        <v>16.61</v>
      </c>
      <c r="E80" s="3">
        <f t="shared" si="6"/>
        <v>6.0204695966285371</v>
      </c>
      <c r="F80" s="17">
        <v>1E-3</v>
      </c>
      <c r="G80" s="19">
        <v>0.24</v>
      </c>
      <c r="H80">
        <v>0.2</v>
      </c>
      <c r="I80" s="25">
        <f t="shared" si="7"/>
        <v>0.57000000000000006</v>
      </c>
      <c r="J80">
        <v>1</v>
      </c>
      <c r="K80" s="7">
        <v>34</v>
      </c>
      <c r="L80">
        <v>300</v>
      </c>
    </row>
    <row r="81" spans="2:12" ht="17" x14ac:dyDescent="0.25">
      <c r="B81" s="19">
        <f t="shared" si="5"/>
        <v>0.26</v>
      </c>
      <c r="C81" s="7">
        <v>100</v>
      </c>
      <c r="D81" s="8">
        <v>17.87</v>
      </c>
      <c r="E81" s="3">
        <f t="shared" si="6"/>
        <v>5.5959709009513148</v>
      </c>
      <c r="F81" s="17">
        <v>1E-3</v>
      </c>
      <c r="G81" s="19">
        <v>0.26</v>
      </c>
      <c r="H81">
        <v>0.2</v>
      </c>
      <c r="I81" s="25">
        <f t="shared" si="7"/>
        <v>0.57000000000000006</v>
      </c>
      <c r="J81">
        <v>1</v>
      </c>
      <c r="K81" s="7">
        <v>34</v>
      </c>
      <c r="L81">
        <v>300</v>
      </c>
    </row>
    <row r="82" spans="2:12" ht="17" x14ac:dyDescent="0.25">
      <c r="B82" s="19">
        <f t="shared" si="5"/>
        <v>0.3</v>
      </c>
      <c r="C82" s="7">
        <v>100</v>
      </c>
      <c r="D82" s="8">
        <v>21.02</v>
      </c>
      <c r="E82" s="3">
        <f t="shared" si="6"/>
        <v>4.7573739295908659</v>
      </c>
      <c r="F82" s="17">
        <v>1E-3</v>
      </c>
      <c r="G82" s="19">
        <v>0.3</v>
      </c>
      <c r="H82">
        <v>0.2</v>
      </c>
      <c r="I82" s="25">
        <f t="shared" si="7"/>
        <v>0.57000000000000006</v>
      </c>
      <c r="J82">
        <v>1</v>
      </c>
      <c r="K82" s="7">
        <v>34</v>
      </c>
      <c r="L82">
        <v>400</v>
      </c>
    </row>
    <row r="83" spans="2:12" ht="17" x14ac:dyDescent="0.25">
      <c r="B83" s="19">
        <f t="shared" si="5"/>
        <v>0.4</v>
      </c>
      <c r="C83" s="7">
        <v>100</v>
      </c>
      <c r="D83" s="8">
        <v>29.66</v>
      </c>
      <c r="E83" s="3">
        <f t="shared" si="6"/>
        <v>3.3715441672285906</v>
      </c>
      <c r="F83" s="17">
        <v>1E-3</v>
      </c>
      <c r="G83" s="19">
        <v>0.4</v>
      </c>
      <c r="H83">
        <v>0.2</v>
      </c>
      <c r="I83" s="25">
        <f t="shared" si="7"/>
        <v>0.57000000000000006</v>
      </c>
      <c r="J83">
        <v>1</v>
      </c>
      <c r="K83" s="7">
        <v>34</v>
      </c>
      <c r="L83">
        <v>450</v>
      </c>
    </row>
    <row r="84" spans="2:12" x14ac:dyDescent="0.2">
      <c r="C84"/>
      <c r="D84"/>
      <c r="F84"/>
      <c r="K84"/>
    </row>
    <row r="89" spans="2:12" x14ac:dyDescent="0.2">
      <c r="C89"/>
      <c r="D89"/>
      <c r="F89"/>
      <c r="K89"/>
    </row>
    <row r="90" spans="2:12" x14ac:dyDescent="0.2">
      <c r="C90"/>
      <c r="D90"/>
      <c r="F90"/>
      <c r="K90"/>
    </row>
  </sheetData>
  <sortState xmlns:xlrd2="http://schemas.microsoft.com/office/spreadsheetml/2017/richdata2" ref="A3:M20">
    <sortCondition ref="B3:B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2024-01-28T03:36:27Z</dcterms:modified>
</cp:coreProperties>
</file>