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49607AA2-CE35-594B-A620-B252447C50E6}" xr6:coauthVersionLast="47" xr6:coauthVersionMax="47" xr10:uidLastSave="{00000000-0000-0000-0000-000000000000}"/>
  <bookViews>
    <workbookView xWindow="6380" yWindow="500" windowWidth="22260" windowHeight="1548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I25" i="1"/>
  <c r="E25" i="1"/>
  <c r="B25" i="1"/>
  <c r="I24" i="1"/>
  <c r="E24" i="1"/>
  <c r="B24" i="1"/>
  <c r="I23" i="1"/>
  <c r="E23" i="1"/>
  <c r="B23" i="1"/>
  <c r="K29" i="1"/>
  <c r="F29" i="1"/>
  <c r="I22" i="1"/>
  <c r="E22" i="1"/>
  <c r="B22" i="1"/>
  <c r="I21" i="1"/>
  <c r="E21" i="1"/>
  <c r="B21" i="1"/>
  <c r="I39" i="1"/>
  <c r="E39" i="1"/>
  <c r="B39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38" i="1"/>
  <c r="E38" i="1"/>
  <c r="B38" i="1"/>
  <c r="I8" i="1"/>
  <c r="E8" i="1"/>
  <c r="B8" i="1"/>
  <c r="I7" i="1"/>
  <c r="E7" i="1"/>
  <c r="B7" i="1"/>
  <c r="B5" i="1"/>
  <c r="B6" i="1"/>
  <c r="B35" i="1"/>
  <c r="B36" i="1"/>
  <c r="B37" i="1"/>
  <c r="B4" i="1"/>
  <c r="I37" i="1"/>
  <c r="E37" i="1"/>
  <c r="I36" i="1"/>
  <c r="E36" i="1"/>
  <c r="I6" i="1"/>
  <c r="E35" i="1"/>
  <c r="I35" i="1"/>
  <c r="I5" i="1"/>
  <c r="I4" i="1"/>
  <c r="I69" i="1"/>
  <c r="E69" i="1"/>
  <c r="B69" i="1"/>
  <c r="B71" i="1"/>
  <c r="B70" i="1"/>
  <c r="I70" i="1"/>
  <c r="E70" i="1"/>
  <c r="I71" i="1"/>
  <c r="E71" i="1"/>
  <c r="E4" i="1"/>
  <c r="I68" i="1"/>
  <c r="E68" i="1"/>
  <c r="B68" i="1"/>
  <c r="E6" i="1"/>
  <c r="E5" i="1"/>
  <c r="B59" i="1"/>
  <c r="E59" i="1"/>
  <c r="B52" i="1"/>
  <c r="E52" i="1"/>
  <c r="E67" i="1"/>
  <c r="E53" i="1"/>
  <c r="B53" i="1"/>
  <c r="E58" i="1"/>
  <c r="B58" i="1"/>
  <c r="E57" i="1"/>
  <c r="B57" i="1"/>
  <c r="E43" i="1"/>
  <c r="B43" i="1"/>
  <c r="E44" i="1"/>
  <c r="B44" i="1"/>
  <c r="E45" i="1"/>
  <c r="B45" i="1"/>
  <c r="E56" i="1"/>
  <c r="B56" i="1"/>
  <c r="E55" i="1"/>
  <c r="B55" i="1"/>
  <c r="E54" i="1"/>
  <c r="B54" i="1"/>
  <c r="E47" i="1"/>
  <c r="B47" i="1"/>
  <c r="B48" i="1"/>
  <c r="B49" i="1"/>
  <c r="B50" i="1"/>
  <c r="B51" i="1"/>
  <c r="B46" i="1"/>
  <c r="E51" i="1"/>
  <c r="E50" i="1"/>
  <c r="E49" i="1"/>
  <c r="E48" i="1"/>
  <c r="E46" i="1"/>
</calcChain>
</file>

<file path=xl/sharedStrings.xml><?xml version="1.0" encoding="utf-8"?>
<sst xmlns="http://schemas.openxmlformats.org/spreadsheetml/2006/main" count="25" uniqueCount="24">
  <si>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</si>
  <si>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</si>
  <si>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</si>
  <si>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</si>
  <si>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</si>
  <si>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</si>
  <si>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</si>
  <si>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</si>
  <si>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</si>
  <si>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</si>
  <si>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</si>
  <si>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</si>
  <si>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</si>
  <si>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nu_kin (um/s)</t>
  </si>
  <si>
    <t>exp of nu_kin</t>
  </si>
  <si>
    <t>exp of L</t>
  </si>
  <si>
    <t>exp of D</t>
  </si>
  <si>
    <t>LSODA integrator, dx=.3 um</t>
  </si>
  <si>
    <t>I think this is borderline stable/unstable -- the lambda is lower than the value at sigmaIcorner = 0.21, which bucks the trend</t>
  </si>
  <si>
    <t>mc</t>
  </si>
  <si>
    <t>bc</t>
  </si>
  <si>
    <t>This is the biggest L can get regardless of tau</t>
  </si>
  <si>
    <t>Range ratios</t>
  </si>
  <si>
    <t>Had to bump dx down to 0.15 um to resolve this; also the lambda is so big compared to the box, I'm not sure it's a reliable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</si>
</sst>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rgb="FFC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2" fontId="4" fillId="0" borderId="0" xfId="0" applyNumberFormat="1" applyFont="1"/>
    <xf numFmtId="11" fontId="4" fillId="0" borderId="0" xfId="0" applyNumberFormat="1" applyFont="1"/>
    <xf numFmtId="165" fontId="5" fillId="0" borderId="0" xfId="0" applyNumberFormat="1" applyFont="1"/>
    <xf numFmtId="0" fontId="6" fillId="0" borderId="0" xfId="0" applyFont="1"/>
    <xf numFmtId="1" fontId="0" fillId="0" borderId="0" xfId="0" applyNumberFormat="1"/>
    <xf numFmtId="0" fontId="0" fillId="0" borderId="0" xfId="0" applyFont="1"/>
    <xf numFmtId="2" fontId="0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96549594077119E-2"/>
          <c:y val="7.6734308077209878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Sheet1!$B$4:$B$25</c:f>
              <c:numCache>
                <c:formatCode>0.000</c:formatCode>
                <c:ptCount val="22"/>
                <c:pt idx="0">
                  <c:v>7.6696498884737023</c:v>
                </c:pt>
                <c:pt idx="1">
                  <c:v>6.0633906259083226</c:v>
                </c:pt>
                <c:pt idx="2">
                  <c:v>5.4232614454664034</c:v>
                </c:pt>
                <c:pt idx="3">
                  <c:v>9.9014754297667409</c:v>
                </c:pt>
                <c:pt idx="4">
                  <c:v>12.126781251816645</c:v>
                </c:pt>
                <c:pt idx="5">
                  <c:v>5.4232614454664034</c:v>
                </c:pt>
                <c:pt idx="6">
                  <c:v>2.4253562503633295</c:v>
                </c:pt>
                <c:pt idx="7">
                  <c:v>2.1693045781865616</c:v>
                </c:pt>
                <c:pt idx="8">
                  <c:v>10.846522890932807</c:v>
                </c:pt>
                <c:pt idx="9">
                  <c:v>17.149858514250884</c:v>
                </c:pt>
                <c:pt idx="10">
                  <c:v>24.253562503633294</c:v>
                </c:pt>
                <c:pt idx="11">
                  <c:v>24.494897427831784</c:v>
                </c:pt>
                <c:pt idx="12">
                  <c:v>6.3245553203367573</c:v>
                </c:pt>
                <c:pt idx="13">
                  <c:v>4.4721359549995787</c:v>
                </c:pt>
                <c:pt idx="14">
                  <c:v>3.1622776601683786</c:v>
                </c:pt>
                <c:pt idx="15">
                  <c:v>2.8284271247461894</c:v>
                </c:pt>
                <c:pt idx="16">
                  <c:v>11.547005383792515</c:v>
                </c:pt>
                <c:pt idx="17">
                  <c:v>9.9014754297667409</c:v>
                </c:pt>
                <c:pt idx="18">
                  <c:v>5.7735026918962573</c:v>
                </c:pt>
                <c:pt idx="19">
                  <c:v>6.0858061945018447</c:v>
                </c:pt>
                <c:pt idx="20">
                  <c:v>2.7216552697590859</c:v>
                </c:pt>
                <c:pt idx="21">
                  <c:v>2.0412414523193148</c:v>
                </c:pt>
              </c:numCache>
            </c:numRef>
          </c:xVal>
          <c:yVal>
            <c:numRef>
              <c:f>Sheet1!$E$4:$E$25</c:f>
              <c:numCache>
                <c:formatCode>0.00</c:formatCode>
                <c:ptCount val="22"/>
                <c:pt idx="0">
                  <c:v>9.7276264591439698</c:v>
                </c:pt>
                <c:pt idx="1">
                  <c:v>8.0160320641282556</c:v>
                </c:pt>
                <c:pt idx="2">
                  <c:v>7.3964497041420119</c:v>
                </c:pt>
                <c:pt idx="3">
                  <c:v>12.931034482758621</c:v>
                </c:pt>
                <c:pt idx="4">
                  <c:v>16.129032258064516</c:v>
                </c:pt>
                <c:pt idx="5">
                  <c:v>6.8775790921595599</c:v>
                </c:pt>
                <c:pt idx="6">
                  <c:v>2.9940119760479043</c:v>
                </c:pt>
                <c:pt idx="7">
                  <c:v>2.6581605528973951</c:v>
                </c:pt>
                <c:pt idx="8">
                  <c:v>13.774104683195592</c:v>
                </c:pt>
                <c:pt idx="9">
                  <c:v>21.739130434782609</c:v>
                </c:pt>
                <c:pt idx="10">
                  <c:v>30.864197530864196</c:v>
                </c:pt>
                <c:pt idx="11">
                  <c:v>30.674846625766872</c:v>
                </c:pt>
                <c:pt idx="12">
                  <c:v>7.8988941548183256</c:v>
                </c:pt>
                <c:pt idx="13">
                  <c:v>5.3361792956243335</c:v>
                </c:pt>
                <c:pt idx="14">
                  <c:v>3.4650034650034649</c:v>
                </c:pt>
                <c:pt idx="15">
                  <c:v>2.9638411381149967</c:v>
                </c:pt>
                <c:pt idx="16">
                  <c:v>15.015015015015015</c:v>
                </c:pt>
                <c:pt idx="17">
                  <c:v>12.096774193548388</c:v>
                </c:pt>
                <c:pt idx="18">
                  <c:v>8</c:v>
                </c:pt>
                <c:pt idx="19">
                  <c:v>9</c:v>
                </c:pt>
                <c:pt idx="20">
                  <c:v>3.9473684210526319</c:v>
                </c:pt>
                <c:pt idx="21">
                  <c:v>3.2258064516129035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43741685561293E-2"/>
          <c:y val="4.2317684606213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Sheet1!$B$43:$B$59</c:f>
              <c:numCache>
                <c:formatCode>0.000</c:formatCode>
                <c:ptCount val="17"/>
                <c:pt idx="0">
                  <c:v>0.7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-0.02</c:v>
                </c:pt>
                <c:pt idx="10">
                  <c:v>-0.03</c:v>
                </c:pt>
                <c:pt idx="11">
                  <c:v>-0.05</c:v>
                </c:pt>
                <c:pt idx="12">
                  <c:v>-0.1</c:v>
                </c:pt>
                <c:pt idx="13">
                  <c:v>-0.2</c:v>
                </c:pt>
                <c:pt idx="14">
                  <c:v>-0.3</c:v>
                </c:pt>
                <c:pt idx="15">
                  <c:v>-0.4</c:v>
                </c:pt>
                <c:pt idx="16">
                  <c:v>-0.5</c:v>
                </c:pt>
              </c:numCache>
            </c:numRef>
          </c:xVal>
          <c:yVal>
            <c:numRef>
              <c:f>Sheet1!$E$43:$E$59</c:f>
              <c:numCache>
                <c:formatCode>0.00</c:formatCode>
                <c:ptCount val="17"/>
                <c:pt idx="0">
                  <c:v>2.6910656620021527</c:v>
                </c:pt>
                <c:pt idx="1">
                  <c:v>3.2808398950131235</c:v>
                </c:pt>
                <c:pt idx="2">
                  <c:v>5.3686471009305654</c:v>
                </c:pt>
                <c:pt idx="3">
                  <c:v>7.5225677031093277</c:v>
                </c:pt>
                <c:pt idx="4">
                  <c:v>8.2964601769911503</c:v>
                </c:pt>
                <c:pt idx="5">
                  <c:v>9.1687041564792171</c:v>
                </c:pt>
                <c:pt idx="6">
                  <c:v>9.8039215686274499</c:v>
                </c:pt>
                <c:pt idx="7">
                  <c:v>9.9469496021220163</c:v>
                </c:pt>
                <c:pt idx="8">
                  <c:v>9.5785440613026811</c:v>
                </c:pt>
                <c:pt idx="9">
                  <c:v>33.185840707964601</c:v>
                </c:pt>
                <c:pt idx="10">
                  <c:v>27.272727272727273</c:v>
                </c:pt>
                <c:pt idx="11">
                  <c:v>20.491803278688522</c:v>
                </c:pt>
                <c:pt idx="12">
                  <c:v>13.089005235602093</c:v>
                </c:pt>
                <c:pt idx="13">
                  <c:v>7.6844262295081966</c:v>
                </c:pt>
                <c:pt idx="14">
                  <c:v>5.3724928366762175</c:v>
                </c:pt>
                <c:pt idx="15">
                  <c:v>4.0805223068552774</c:v>
                </c:pt>
                <c:pt idx="16">
                  <c:v>3.288619645175249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33421</xdr:colOff>
      <xdr:row>2</xdr:row>
      <xdr:rowOff>176432</xdr:rowOff>
    </xdr:from>
    <xdr:to>
      <xdr:col>16</xdr:col>
      <xdr:colOff>776254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886417</xdr:colOff>
      <xdr:row>47</xdr:row>
      <xdr:rowOff>58438</xdr:rowOff>
    </xdr:from>
    <xdr:to>
      <xdr:col>19</xdr:col>
      <xdr:colOff>59358</xdr:colOff>
      <xdr:row>68</xdr:row>
      <xdr:rowOff>56301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71"/>
  <sheetViews>
    <sheetView tabSelected="1" zoomScale="114" workbookViewId="0">
      <pane ySplit="1" topLeftCell="A3" activePane="bottomLeft" state="frozen"/>
      <selection pane="bottomLeft" activeCell="D26" sqref="D26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4" max="4" width="10.83203125" style="8"/>
    <col min="5" max="5" width="11.6640625" bestFit="1" customWidth="1"/>
    <col min="6" max="6" width="14.33203125" customWidth="1"/>
    <col min="7" max="7" width="13.6640625" style="8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17</v>
      </c>
      <c r="B1" t="s">
        <v>8</v>
      </c>
      <c r="C1" t="s">
        <v>4</v>
      </c>
      <c r="D1" s="8" t="s">
        <v>2</v>
      </c>
      <c r="E1" t="s">
        <v>3</v>
      </c>
      <c r="F1" t="s">
        <v>0</v>
      </c>
      <c r="G1" s="8" t="s">
        <v>7</v>
      </c>
      <c r="H1" t="s">
        <v>6</v>
      </c>
      <c r="I1" s="1" t="s">
        <v>1</v>
      </c>
      <c r="J1" t="s">
        <v>5</v>
      </c>
      <c r="K1" t="s">
        <v>13</v>
      </c>
    </row>
    <row r="2" spans="1:16" s="7" customFormat="1" x14ac:dyDescent="0.2">
      <c r="L2" t="s">
        <v>21</v>
      </c>
    </row>
    <row r="3" spans="1:16" x14ac:dyDescent="0.2">
      <c r="A3" s="7"/>
      <c r="M3" s="7"/>
      <c r="N3" s="7"/>
      <c r="O3" s="7"/>
      <c r="P3" s="7"/>
    </row>
    <row r="4" spans="1:16" s="7" customFormat="1" ht="17" x14ac:dyDescent="0.25">
      <c r="B4" s="3">
        <f>F4^$C$30*C4^$C$33*K4^$C$32*C4^$C$31*10000</f>
        <v>7.6696498884737023</v>
      </c>
      <c r="C4">
        <v>50</v>
      </c>
      <c r="D4" s="10">
        <v>5.14</v>
      </c>
      <c r="E4" s="4">
        <f t="shared" ref="E4:E6" si="0">C4/D4</f>
        <v>9.7276264591439698</v>
      </c>
      <c r="F4" s="2">
        <v>1E-3</v>
      </c>
      <c r="G4" s="9">
        <v>0.22</v>
      </c>
      <c r="H4">
        <v>0.2</v>
      </c>
      <c r="I4" s="1">
        <f>-0.0378257863 +0.00708508748*C4 -0.000022070865*C4^2</f>
        <v>0.2612514252</v>
      </c>
      <c r="J4" s="20">
        <v>1</v>
      </c>
      <c r="K4">
        <v>34</v>
      </c>
      <c r="L4"/>
    </row>
    <row r="5" spans="1:16" ht="17" x14ac:dyDescent="0.25">
      <c r="A5" s="7"/>
      <c r="B5" s="3">
        <f>F5^$C$30*C5^$C$33*K5^$C$32*C5^$C$31*10000</f>
        <v>6.0633906259083226</v>
      </c>
      <c r="C5" s="20">
        <v>80</v>
      </c>
      <c r="D5" s="10">
        <v>9.98</v>
      </c>
      <c r="E5" s="21">
        <f t="shared" si="0"/>
        <v>8.0160320641282556</v>
      </c>
      <c r="F5" s="22">
        <v>1E-3</v>
      </c>
      <c r="G5" s="9">
        <v>0.22</v>
      </c>
      <c r="H5" s="20">
        <v>0.2</v>
      </c>
      <c r="I5" s="1">
        <f t="shared" ref="I5" si="1">-0.0378257863 +0.00708508748*C5 -0.000022070865*C5^2</f>
        <v>0.38772767610000003</v>
      </c>
      <c r="J5" s="20">
        <v>1</v>
      </c>
      <c r="K5">
        <v>34</v>
      </c>
      <c r="L5" s="7"/>
      <c r="M5" s="7"/>
      <c r="N5" s="7"/>
      <c r="O5" s="7"/>
      <c r="P5" s="7"/>
    </row>
    <row r="6" spans="1:16" ht="17" x14ac:dyDescent="0.25">
      <c r="A6" s="7"/>
      <c r="B6" s="3">
        <f>F6^$C$30*C6^$C$33*K6^$C$32*C6^$C$31*10000</f>
        <v>5.4232614454664034</v>
      </c>
      <c r="C6" s="20">
        <v>100</v>
      </c>
      <c r="D6" s="10">
        <v>13.52</v>
      </c>
      <c r="E6" s="21">
        <f t="shared" si="0"/>
        <v>7.3964497041420119</v>
      </c>
      <c r="F6" s="22">
        <v>1E-3</v>
      </c>
      <c r="G6" s="9">
        <v>0.22</v>
      </c>
      <c r="H6" s="20">
        <v>0.2</v>
      </c>
      <c r="I6" s="1">
        <f>-0.0378257863 +0.00708508748*C6 -0.000022070865*C6^2</f>
        <v>0.44997431169999996</v>
      </c>
      <c r="J6" s="20">
        <v>1</v>
      </c>
      <c r="K6">
        <v>34</v>
      </c>
      <c r="L6" s="7"/>
      <c r="M6" s="7"/>
      <c r="N6" s="7"/>
      <c r="O6" s="7"/>
      <c r="P6" s="7"/>
    </row>
    <row r="7" spans="1:16" s="7" customFormat="1" ht="17" x14ac:dyDescent="0.25">
      <c r="B7" s="3">
        <f>F7^$C$30*C7^$C$33*K7^$C$32*C7^$C$31*10000</f>
        <v>9.9014754297667409</v>
      </c>
      <c r="C7" s="20">
        <v>30</v>
      </c>
      <c r="D7" s="10">
        <v>2.3199999999999998</v>
      </c>
      <c r="E7" s="21">
        <f t="shared" ref="E7" si="2">C7/D7</f>
        <v>12.931034482758621</v>
      </c>
      <c r="F7" s="22">
        <v>1E-3</v>
      </c>
      <c r="G7" s="9">
        <v>0.22</v>
      </c>
      <c r="H7" s="20">
        <v>0.2</v>
      </c>
      <c r="I7" s="1">
        <f t="shared" ref="I7" si="3">-0.0378257863 +0.00708508748*C7 -0.000022070865*C7^2</f>
        <v>0.15486305960000002</v>
      </c>
      <c r="J7" s="20">
        <v>1</v>
      </c>
      <c r="K7">
        <v>34</v>
      </c>
      <c r="L7"/>
    </row>
    <row r="8" spans="1:16" s="7" customFormat="1" ht="17" x14ac:dyDescent="0.25">
      <c r="B8" s="3">
        <f>F8^$C$30*C8^$C$33*K8^$C$32*C8^$C$31*10000</f>
        <v>12.126781251816645</v>
      </c>
      <c r="C8" s="20">
        <v>20</v>
      </c>
      <c r="D8" s="10">
        <v>1.24</v>
      </c>
      <c r="E8" s="21">
        <f t="shared" ref="E8" si="4">C8/D8</f>
        <v>16.129032258064516</v>
      </c>
      <c r="F8" s="22">
        <v>1E-3</v>
      </c>
      <c r="G8" s="9">
        <v>0.22</v>
      </c>
      <c r="H8" s="20">
        <v>0.2</v>
      </c>
      <c r="I8" s="1">
        <f t="shared" ref="I8" si="5">-0.0378257863 +0.00708508748*C8 -0.000022070865*C8^2</f>
        <v>9.5047617300000012E-2</v>
      </c>
      <c r="J8" s="20">
        <v>1</v>
      </c>
      <c r="K8">
        <v>34</v>
      </c>
      <c r="L8"/>
    </row>
    <row r="9" spans="1:16" s="7" customFormat="1" ht="17" x14ac:dyDescent="0.25">
      <c r="B9" s="3">
        <f>F9^$C$30*C9^$C$33*K9^$C$32*C9^$C$31*10000</f>
        <v>5.4232614454664034</v>
      </c>
      <c r="C9" s="20">
        <v>50</v>
      </c>
      <c r="D9" s="10">
        <v>7.27</v>
      </c>
      <c r="E9" s="21">
        <f t="shared" ref="E9" si="6">C9/D9</f>
        <v>6.8775790921595599</v>
      </c>
      <c r="F9" s="22">
        <v>5.0000000000000001E-4</v>
      </c>
      <c r="G9" s="9">
        <v>0.22</v>
      </c>
      <c r="H9" s="20">
        <v>0.2</v>
      </c>
      <c r="I9" s="1">
        <f t="shared" ref="I9" si="7">-0.0378257863 +0.00708508748*C9 -0.000022070865*C9^2</f>
        <v>0.2612514252</v>
      </c>
      <c r="J9" s="20">
        <v>1</v>
      </c>
      <c r="K9">
        <v>34</v>
      </c>
      <c r="P9" s="7" t="s">
        <v>10</v>
      </c>
    </row>
    <row r="10" spans="1:16" s="7" customFormat="1" ht="17" x14ac:dyDescent="0.25">
      <c r="B10" s="3">
        <f>F10^$C$30*C10^$C$33*K10^$C$32*C10^$C$31*10000</f>
        <v>2.4253562503633295</v>
      </c>
      <c r="C10" s="20">
        <v>50</v>
      </c>
      <c r="D10" s="10">
        <v>16.7</v>
      </c>
      <c r="E10" s="21">
        <f t="shared" ref="E10" si="8">C10/D10</f>
        <v>2.9940119760479043</v>
      </c>
      <c r="F10" s="22">
        <v>1E-4</v>
      </c>
      <c r="G10" s="9">
        <v>0.22</v>
      </c>
      <c r="H10" s="20">
        <v>0.2</v>
      </c>
      <c r="I10" s="1">
        <f t="shared" ref="I10" si="9">-0.0378257863 +0.00708508748*C10 -0.000022070865*C10^2</f>
        <v>0.2612514252</v>
      </c>
      <c r="J10" s="20">
        <v>1</v>
      </c>
      <c r="K10">
        <v>34</v>
      </c>
      <c r="L10"/>
    </row>
    <row r="11" spans="1:16" s="7" customFormat="1" ht="17" x14ac:dyDescent="0.25">
      <c r="B11" s="3">
        <f>F11^$C$30*C11^$C$33*K11^$C$32*C11^$C$31*10000</f>
        <v>2.1693045781865616</v>
      </c>
      <c r="C11" s="20">
        <v>50</v>
      </c>
      <c r="D11" s="10">
        <v>18.809999999999999</v>
      </c>
      <c r="E11" s="21">
        <f t="shared" ref="E11" si="10">C11/D11</f>
        <v>2.6581605528973951</v>
      </c>
      <c r="F11" s="22">
        <v>8.0000000000000007E-5</v>
      </c>
      <c r="G11" s="9">
        <v>0.22</v>
      </c>
      <c r="H11" s="20">
        <v>0.2</v>
      </c>
      <c r="I11" s="1">
        <f t="shared" ref="I11" si="11">-0.0378257863 +0.00708508748*C11 -0.000022070865*C11^2</f>
        <v>0.2612514252</v>
      </c>
      <c r="J11" s="20">
        <v>1</v>
      </c>
      <c r="K11">
        <v>34</v>
      </c>
      <c r="L11"/>
    </row>
    <row r="12" spans="1:16" s="7" customFormat="1" ht="17" x14ac:dyDescent="0.25">
      <c r="B12" s="3">
        <f>F12^$C$30*C12^$C$33*K12^$C$32*C12^$C$31*10000</f>
        <v>10.846522890932807</v>
      </c>
      <c r="C12" s="20">
        <v>50</v>
      </c>
      <c r="D12" s="10">
        <v>3.63</v>
      </c>
      <c r="E12" s="21">
        <f t="shared" ref="E12" si="12">C12/D12</f>
        <v>13.774104683195592</v>
      </c>
      <c r="F12" s="22">
        <v>2E-3</v>
      </c>
      <c r="G12" s="9">
        <v>0.22</v>
      </c>
      <c r="H12" s="20">
        <v>0.2</v>
      </c>
      <c r="I12" s="1">
        <f t="shared" ref="I12" si="13">-0.0378257863 +0.00708508748*C12 -0.000022070865*C12^2</f>
        <v>0.2612514252</v>
      </c>
      <c r="J12" s="20">
        <v>1</v>
      </c>
      <c r="K12">
        <v>34</v>
      </c>
      <c r="L12"/>
      <c r="P12" s="7" t="s">
        <v>10</v>
      </c>
    </row>
    <row r="13" spans="1:16" s="7" customFormat="1" ht="17" x14ac:dyDescent="0.25">
      <c r="B13" s="3">
        <f>F13^$C$30*C13^$C$33*K13^$C$32*C13^$C$31*10000</f>
        <v>17.149858514250884</v>
      </c>
      <c r="C13" s="20">
        <v>50</v>
      </c>
      <c r="D13" s="10">
        <v>2.2999999999999998</v>
      </c>
      <c r="E13" s="21">
        <f t="shared" ref="E13" si="14">C13/D13</f>
        <v>21.739130434782609</v>
      </c>
      <c r="F13" s="22">
        <v>5.0000000000000001E-3</v>
      </c>
      <c r="G13" s="9">
        <v>0.22</v>
      </c>
      <c r="H13" s="20">
        <v>0.2</v>
      </c>
      <c r="I13" s="1">
        <f t="shared" ref="I13" si="15">-0.0378257863 +0.00708508748*C13 -0.000022070865*C13^2</f>
        <v>0.2612514252</v>
      </c>
      <c r="J13" s="20">
        <v>1</v>
      </c>
      <c r="K13">
        <v>34</v>
      </c>
      <c r="L13"/>
    </row>
    <row r="14" spans="1:16" s="7" customFormat="1" ht="17" x14ac:dyDescent="0.25">
      <c r="B14" s="3">
        <f>F14^$C$30*C14^$C$33*K14^$C$32*C14^$C$31*10000</f>
        <v>24.253562503633294</v>
      </c>
      <c r="C14" s="20">
        <v>50</v>
      </c>
      <c r="D14" s="10">
        <v>1.62</v>
      </c>
      <c r="E14" s="21">
        <f t="shared" ref="E14:E15" si="16">C14/D14</f>
        <v>30.864197530864196</v>
      </c>
      <c r="F14" s="22">
        <v>0.01</v>
      </c>
      <c r="G14" s="9">
        <v>0.22</v>
      </c>
      <c r="H14" s="20">
        <v>0.2</v>
      </c>
      <c r="I14" s="1">
        <f t="shared" ref="I14" si="17">-0.0378257863 +0.00708508748*C14 -0.000022070865*C14^2</f>
        <v>0.2612514252</v>
      </c>
      <c r="J14" s="20">
        <v>1</v>
      </c>
      <c r="K14">
        <v>34</v>
      </c>
      <c r="L14"/>
    </row>
    <row r="15" spans="1:16" s="7" customFormat="1" ht="17" x14ac:dyDescent="0.25">
      <c r="B15" s="3">
        <f>F15^$C$30*C15^$C$33*K15^$C$32*C15^$C$31*10000</f>
        <v>24.494897427831784</v>
      </c>
      <c r="C15">
        <v>50</v>
      </c>
      <c r="D15" s="10">
        <v>1.63</v>
      </c>
      <c r="E15" s="4">
        <f t="shared" si="16"/>
        <v>30.674846625766872</v>
      </c>
      <c r="F15" s="2">
        <v>1.4999999999999999E-2</v>
      </c>
      <c r="G15" s="9">
        <v>0.22</v>
      </c>
      <c r="H15">
        <v>0.2</v>
      </c>
      <c r="I15" s="1">
        <f>-0.0378257863 +0.00708508748*C15 -0.000022070865*C15^2</f>
        <v>0.2612514252</v>
      </c>
      <c r="J15" s="20">
        <v>1</v>
      </c>
      <c r="K15">
        <v>50</v>
      </c>
      <c r="L15"/>
    </row>
    <row r="16" spans="1:16" s="7" customFormat="1" ht="17" x14ac:dyDescent="0.25">
      <c r="A16"/>
      <c r="B16" s="3">
        <f>F16^$C$30*C16^$C$33*K16^$C$32*C16^$C$31*10000</f>
        <v>6.3245553203367573</v>
      </c>
      <c r="C16">
        <v>50</v>
      </c>
      <c r="D16" s="10">
        <v>6.33</v>
      </c>
      <c r="E16" s="4">
        <f t="shared" ref="E16" si="18">C16/D16</f>
        <v>7.8988941548183256</v>
      </c>
      <c r="F16" s="2">
        <v>1E-3</v>
      </c>
      <c r="G16" s="9">
        <v>0.22</v>
      </c>
      <c r="H16">
        <v>0.2</v>
      </c>
      <c r="I16" s="1">
        <f>-0.0378257863 +0.00708508748*C16 -0.000022070865*C16^2</f>
        <v>0.2612514252</v>
      </c>
      <c r="J16" s="20">
        <v>1</v>
      </c>
      <c r="K16">
        <v>50</v>
      </c>
      <c r="L16"/>
      <c r="M16"/>
      <c r="N16"/>
      <c r="O16"/>
      <c r="P16"/>
    </row>
    <row r="17" spans="2:12" s="7" customFormat="1" ht="17" x14ac:dyDescent="0.25">
      <c r="B17" s="3">
        <f>F17^$C$30*C17^$C$33*K17^$C$32*C17^$C$31*10000</f>
        <v>4.4721359549995787</v>
      </c>
      <c r="C17">
        <v>50</v>
      </c>
      <c r="D17" s="10">
        <v>9.3699999999999992</v>
      </c>
      <c r="E17" s="4">
        <f t="shared" ref="E17" si="19">C17/D17</f>
        <v>5.3361792956243335</v>
      </c>
      <c r="F17" s="2">
        <v>1E-3</v>
      </c>
      <c r="G17" s="9">
        <v>0.22</v>
      </c>
      <c r="H17">
        <v>0.2</v>
      </c>
      <c r="I17" s="1">
        <f>-0.0378257863 +0.00708508748*C17 -0.000022070865*C17^2</f>
        <v>0.2612514252</v>
      </c>
      <c r="J17" s="20">
        <v>1</v>
      </c>
      <c r="K17">
        <v>100</v>
      </c>
      <c r="L17"/>
    </row>
    <row r="18" spans="2:12" s="7" customFormat="1" ht="17" x14ac:dyDescent="0.25">
      <c r="B18" s="3">
        <f>F18^$C$30*C18^$C$33*K18^$C$32*C18^$C$31*10000</f>
        <v>3.1622776601683786</v>
      </c>
      <c r="C18">
        <v>50</v>
      </c>
      <c r="D18" s="10">
        <v>14.43</v>
      </c>
      <c r="E18" s="4">
        <f t="shared" ref="E18" si="20">C18/D18</f>
        <v>3.4650034650034649</v>
      </c>
      <c r="F18" s="2">
        <v>1E-3</v>
      </c>
      <c r="G18" s="9">
        <v>0.22</v>
      </c>
      <c r="H18">
        <v>0.2</v>
      </c>
      <c r="I18" s="1">
        <f>-0.0378257863 +0.00708508748*C18 -0.000022070865*C18^2</f>
        <v>0.2612514252</v>
      </c>
      <c r="J18" s="20">
        <v>1</v>
      </c>
      <c r="K18">
        <v>200</v>
      </c>
      <c r="L18"/>
    </row>
    <row r="19" spans="2:12" s="7" customFormat="1" ht="17" x14ac:dyDescent="0.25">
      <c r="B19" s="3">
        <f>F19^$C$30*C19^$C$33*K19^$C$32*C19^$C$31*10000</f>
        <v>2.8284271247461894</v>
      </c>
      <c r="C19">
        <v>50</v>
      </c>
      <c r="D19" s="10">
        <v>16.87</v>
      </c>
      <c r="E19" s="4">
        <f t="shared" ref="E19" si="21">C19/D19</f>
        <v>2.9638411381149967</v>
      </c>
      <c r="F19" s="2">
        <v>1E-3</v>
      </c>
      <c r="G19" s="9">
        <v>0.22</v>
      </c>
      <c r="H19">
        <v>0.2</v>
      </c>
      <c r="I19" s="1">
        <f>-0.0378257863 +0.00708508748*C19 -0.000022070865*C19^2</f>
        <v>0.2612514252</v>
      </c>
      <c r="J19" s="20">
        <v>1</v>
      </c>
      <c r="K19">
        <v>250</v>
      </c>
      <c r="L19"/>
    </row>
    <row r="20" spans="2:12" s="7" customFormat="1" ht="17" x14ac:dyDescent="0.25">
      <c r="B20" s="3">
        <f>F20^$C$30*C20^$C$33*K20^$C$32*C20^$C$31*10000</f>
        <v>11.547005383792515</v>
      </c>
      <c r="C20">
        <v>50</v>
      </c>
      <c r="D20" s="10">
        <v>3.33</v>
      </c>
      <c r="E20" s="4">
        <f t="shared" ref="E20" si="22">C20/D20</f>
        <v>15.015015015015015</v>
      </c>
      <c r="F20" s="2">
        <v>1E-3</v>
      </c>
      <c r="G20" s="9">
        <v>0.22</v>
      </c>
      <c r="H20">
        <v>0.2</v>
      </c>
      <c r="I20" s="1">
        <f>-0.0378257863 +0.00708508748*C20 -0.000022070865*C20^2</f>
        <v>0.2612514252</v>
      </c>
      <c r="J20" s="20">
        <v>1</v>
      </c>
      <c r="K20">
        <v>15</v>
      </c>
      <c r="L20"/>
    </row>
    <row r="21" spans="2:12" s="7" customFormat="1" ht="17" x14ac:dyDescent="0.25">
      <c r="B21" s="3">
        <f>F21^$C$30*C21^$C$33*K21^$C$32*C21^$C$31*10000</f>
        <v>9.9014754297667409</v>
      </c>
      <c r="C21" s="20">
        <v>15</v>
      </c>
      <c r="D21" s="10">
        <v>1.24</v>
      </c>
      <c r="E21" s="21">
        <f t="shared" ref="E21" si="23">C21/D21</f>
        <v>12.096774193548388</v>
      </c>
      <c r="F21" s="22">
        <v>5.0000000000000001E-4</v>
      </c>
      <c r="G21" s="9">
        <v>0.22</v>
      </c>
      <c r="H21" s="20">
        <v>0.2</v>
      </c>
      <c r="I21" s="1">
        <f t="shared" ref="I21" si="24">-0.0378257863 +0.00708508748*C21 -0.000022070865*C21^2</f>
        <v>6.3484581275000007E-2</v>
      </c>
      <c r="J21" s="20">
        <v>1</v>
      </c>
      <c r="K21">
        <v>34</v>
      </c>
      <c r="L21"/>
    </row>
    <row r="22" spans="2:12" s="7" customFormat="1" ht="17" x14ac:dyDescent="0.25">
      <c r="B22" s="3">
        <f>F22^$C$30*C22^$C$33*K22^$C$32*C22^$C$31*10000</f>
        <v>5.7735026918962573</v>
      </c>
      <c r="C22" s="20">
        <v>10</v>
      </c>
      <c r="D22" s="10">
        <v>1.25</v>
      </c>
      <c r="E22" s="21">
        <f t="shared" ref="E22" si="25">C22/D22</f>
        <v>8</v>
      </c>
      <c r="F22" s="22">
        <v>1E-3</v>
      </c>
      <c r="G22" s="9">
        <v>0.22</v>
      </c>
      <c r="H22" s="20">
        <v>0.2</v>
      </c>
      <c r="I22" s="1">
        <f t="shared" ref="I22" si="26">-0.0378257863 +0.00708508748*C22 -0.000022070865*C22^2</f>
        <v>3.0818002000000008E-2</v>
      </c>
      <c r="J22" s="20">
        <v>1</v>
      </c>
      <c r="K22">
        <v>300</v>
      </c>
      <c r="L22"/>
    </row>
    <row r="23" spans="2:12" s="7" customFormat="1" ht="17" x14ac:dyDescent="0.25">
      <c r="B23" s="3">
        <f>F23^$C$30*C23^$C$33*K23^$C$32*C23^$C$31*10000</f>
        <v>6.0858061945018447</v>
      </c>
      <c r="C23" s="20">
        <v>9</v>
      </c>
      <c r="D23" s="10">
        <v>1</v>
      </c>
      <c r="E23" s="21">
        <f t="shared" ref="E23" si="27">C23/D23</f>
        <v>9</v>
      </c>
      <c r="F23" s="22">
        <v>1E-3</v>
      </c>
      <c r="G23" s="9">
        <v>0.22</v>
      </c>
      <c r="H23" s="20">
        <v>0.2</v>
      </c>
      <c r="I23" s="1">
        <f t="shared" ref="I23" si="28">-0.0378257863 +0.00708508748*C23 -0.000022070865*C23^2</f>
        <v>2.4152260955000004E-2</v>
      </c>
      <c r="J23" s="20">
        <v>1</v>
      </c>
      <c r="K23">
        <v>300</v>
      </c>
      <c r="L23"/>
    </row>
    <row r="24" spans="2:12" s="7" customFormat="1" ht="17" x14ac:dyDescent="0.25">
      <c r="B24" s="3">
        <f>F24^$C$30*C24^$C$33*K24^$C$32*C24^$C$31*10000</f>
        <v>2.7216552697590859</v>
      </c>
      <c r="C24" s="20">
        <v>9</v>
      </c>
      <c r="D24" s="10">
        <v>2.2799999999999998</v>
      </c>
      <c r="E24" s="21">
        <f t="shared" ref="E24" si="29">C24/D24</f>
        <v>3.9473684210526319</v>
      </c>
      <c r="F24" s="22">
        <v>2.0000000000000001E-4</v>
      </c>
      <c r="G24" s="9">
        <v>0.22</v>
      </c>
      <c r="H24" s="20">
        <v>0.2</v>
      </c>
      <c r="I24" s="1">
        <f t="shared" ref="I24" si="30">-0.0378257863 +0.00708508748*C24 -0.000022070865*C24^2</f>
        <v>2.4152260955000004E-2</v>
      </c>
      <c r="J24" s="20">
        <v>1</v>
      </c>
      <c r="K24">
        <v>300</v>
      </c>
      <c r="L24"/>
    </row>
    <row r="25" spans="2:12" s="7" customFormat="1" ht="17" x14ac:dyDescent="0.25">
      <c r="B25" s="3">
        <f>F25^$C$30*C25^$C$33*K25^$C$32*C25^$C$31*10000</f>
        <v>2.0412414523193148</v>
      </c>
      <c r="C25" s="20">
        <v>8</v>
      </c>
      <c r="D25" s="10">
        <v>2.48</v>
      </c>
      <c r="E25" s="21">
        <f t="shared" ref="E25" si="31">C25/D25</f>
        <v>3.2258064516129035</v>
      </c>
      <c r="F25" s="22">
        <v>1E-4</v>
      </c>
      <c r="G25" s="9">
        <v>0.22</v>
      </c>
      <c r="H25" s="20">
        <v>0.2</v>
      </c>
      <c r="I25" s="1">
        <f t="shared" ref="I25" si="32">-0.0378257863 +0.00708508748*C25 -0.000022070865*C25^2</f>
        <v>1.7442378180000002E-2</v>
      </c>
      <c r="J25" s="20">
        <v>1</v>
      </c>
      <c r="K25">
        <v>300</v>
      </c>
      <c r="L25"/>
    </row>
    <row r="26" spans="2:12" s="7" customFormat="1" ht="17" x14ac:dyDescent="0.25">
      <c r="B26" s="3"/>
      <c r="C26" s="20"/>
      <c r="D26" s="10"/>
      <c r="E26" s="21"/>
      <c r="F26" s="22"/>
      <c r="G26" s="9"/>
      <c r="H26" s="20"/>
      <c r="I26" s="1"/>
      <c r="J26" s="20"/>
      <c r="K26"/>
      <c r="L26"/>
    </row>
    <row r="27" spans="2:12" s="7" customFormat="1" ht="17" x14ac:dyDescent="0.25">
      <c r="B27" s="3"/>
      <c r="C27" s="20"/>
      <c r="D27" s="10"/>
      <c r="E27" s="21"/>
      <c r="F27" s="22"/>
      <c r="G27" s="9"/>
      <c r="H27" s="20"/>
      <c r="I27" s="1"/>
      <c r="J27" s="20"/>
      <c r="K27"/>
      <c r="L27"/>
    </row>
    <row r="28" spans="2:12" s="7" customFormat="1" ht="17" x14ac:dyDescent="0.25">
      <c r="B28" s="3"/>
      <c r="C28" s="20"/>
      <c r="D28" s="10"/>
      <c r="E28" s="21"/>
      <c r="F28" s="22"/>
      <c r="G28" s="9"/>
      <c r="H28" s="20"/>
      <c r="I28" s="1"/>
      <c r="J28" s="20"/>
      <c r="K28"/>
      <c r="L28"/>
    </row>
    <row r="29" spans="2:12" ht="17" x14ac:dyDescent="0.25">
      <c r="B29" s="4" t="s">
        <v>22</v>
      </c>
      <c r="C29" s="19">
        <f>MAX(C4:C24)/MIN(C4:C24)</f>
        <v>11.111111111111111</v>
      </c>
      <c r="D29" s="10"/>
      <c r="F29" s="19">
        <f>MAX(F4:F22)/MIN(F4:F22)</f>
        <v>187.49999999999997</v>
      </c>
      <c r="G29" s="9"/>
      <c r="I29" s="6"/>
      <c r="K29" s="19">
        <f>MAX(K4:K22)/MIN(K4:K22)</f>
        <v>20</v>
      </c>
    </row>
    <row r="30" spans="2:12" ht="17" x14ac:dyDescent="0.25">
      <c r="B30" s="4" t="s">
        <v>16</v>
      </c>
      <c r="C30">
        <v>0.5</v>
      </c>
      <c r="D30" s="10"/>
      <c r="E30" s="5"/>
      <c r="F30" s="2" t="s">
        <v>19</v>
      </c>
      <c r="G30" s="11">
        <v>2.6599999999999999E-2</v>
      </c>
      <c r="I30" s="6"/>
    </row>
    <row r="31" spans="2:12" x14ac:dyDescent="0.2">
      <c r="B31" t="s">
        <v>9</v>
      </c>
      <c r="F31" t="s">
        <v>20</v>
      </c>
      <c r="G31" s="8">
        <v>-0.17899999999999999</v>
      </c>
    </row>
    <row r="32" spans="2:12" x14ac:dyDescent="0.2">
      <c r="B32" t="s">
        <v>14</v>
      </c>
      <c r="C32">
        <v>-0.5</v>
      </c>
    </row>
    <row r="33" spans="2:11" x14ac:dyDescent="0.2">
      <c r="B33" t="s">
        <v>15</v>
      </c>
      <c r="C33">
        <v>-0.5</v>
      </c>
    </row>
    <row r="35" spans="2:11" ht="17" x14ac:dyDescent="0.25">
      <c r="B35" s="3">
        <f>F35^$C$30*C35^$C$33*K35^$C$32*C35^$C$31*10000</f>
        <v>4.9507377148833704</v>
      </c>
      <c r="C35" s="20">
        <v>120</v>
      </c>
      <c r="D35" s="10">
        <v>17.100000000000001</v>
      </c>
      <c r="E35" s="21">
        <f t="shared" ref="E35" si="33">C35/D35</f>
        <v>7.0175438596491224</v>
      </c>
      <c r="F35" s="22">
        <v>1E-3</v>
      </c>
      <c r="G35" s="9">
        <v>0.22</v>
      </c>
      <c r="H35" s="20">
        <v>0.2</v>
      </c>
      <c r="I35" s="1">
        <f t="shared" ref="I35" si="34">-0.0378257863 +0.00708508748*C35 -0.000022070865*C35^2</f>
        <v>0.49456425530000003</v>
      </c>
      <c r="J35" s="13">
        <v>1</v>
      </c>
      <c r="K35">
        <v>34</v>
      </c>
    </row>
    <row r="36" spans="2:11" ht="17" x14ac:dyDescent="0.25">
      <c r="B36" s="3">
        <f>F36^$C$30*C36^$C$33*K36^$C$32*C36^$C$31*10000</f>
        <v>4.5834924851410559</v>
      </c>
      <c r="C36" s="20">
        <v>140</v>
      </c>
      <c r="D36" s="10">
        <v>20.47</v>
      </c>
      <c r="E36" s="21">
        <f t="shared" ref="E36" si="35">C36/D36</f>
        <v>6.8392769907181243</v>
      </c>
      <c r="F36" s="22">
        <v>1E-3</v>
      </c>
      <c r="G36" s="9">
        <v>0.22</v>
      </c>
      <c r="H36" s="20">
        <v>0.2</v>
      </c>
      <c r="I36" s="1">
        <f t="shared" ref="I36" si="36">-0.0378257863 +0.00708508748*C36 -0.000022070865*C36^2</f>
        <v>0.52149750690000007</v>
      </c>
      <c r="J36" s="13">
        <v>1</v>
      </c>
      <c r="K36">
        <v>34</v>
      </c>
    </row>
    <row r="37" spans="2:11" ht="17" x14ac:dyDescent="0.25">
      <c r="B37" s="3">
        <f>F37^$C$30*C37^$C$33*K37^$C$32*C37^$C$31*10000</f>
        <v>3.8348249442368512</v>
      </c>
      <c r="C37" s="20">
        <v>200</v>
      </c>
      <c r="D37" s="10">
        <v>28.49</v>
      </c>
      <c r="E37" s="21">
        <f t="shared" ref="E37" si="37">C37/D37</f>
        <v>7.0200070200070206</v>
      </c>
      <c r="F37" s="22">
        <v>1E-3</v>
      </c>
      <c r="G37" s="9">
        <v>0.22</v>
      </c>
      <c r="H37" s="20">
        <v>0.2</v>
      </c>
      <c r="I37" s="1">
        <f t="shared" ref="I37" si="38">-0.0378257863 +0.00708508748*C37 -0.000022070865*C37^2</f>
        <v>0.49635710969999991</v>
      </c>
      <c r="J37" s="13">
        <v>1</v>
      </c>
      <c r="K37">
        <v>34</v>
      </c>
    </row>
    <row r="38" spans="2:11" ht="17" x14ac:dyDescent="0.25">
      <c r="B38" s="3">
        <f t="shared" ref="B38" si="39">F38^$C$30*C38^$C$33*K38^$C$32*C38^$C$31*10000</f>
        <v>17.149858514250884</v>
      </c>
      <c r="C38" s="20">
        <v>10</v>
      </c>
      <c r="D38" s="10">
        <v>0.35</v>
      </c>
      <c r="E38" s="21">
        <f t="shared" ref="E38" si="40">C38/D38</f>
        <v>28.571428571428573</v>
      </c>
      <c r="F38" s="22">
        <v>1E-3</v>
      </c>
      <c r="G38" s="9">
        <v>0.22</v>
      </c>
      <c r="H38" s="20">
        <v>0.2</v>
      </c>
      <c r="I38" s="1">
        <f t="shared" ref="I38" si="41">-0.0378257863 +0.00708508748*C38 -0.000022070865*C38^2</f>
        <v>3.0818002000000008E-2</v>
      </c>
      <c r="J38" s="13">
        <v>1</v>
      </c>
      <c r="K38">
        <v>34</v>
      </c>
    </row>
    <row r="39" spans="2:11" ht="17" x14ac:dyDescent="0.25">
      <c r="B39" s="3">
        <f>F39^$C$30*C39^$C$33*K39^$C$32*C39^$C$31*10000</f>
        <v>14.142135623730951</v>
      </c>
      <c r="C39">
        <v>50</v>
      </c>
      <c r="D39" s="10">
        <v>3.33</v>
      </c>
      <c r="E39" s="4">
        <f>C39/D39</f>
        <v>15.015015015015015</v>
      </c>
      <c r="F39" s="2">
        <v>1E-3</v>
      </c>
      <c r="G39" s="9">
        <v>0.22</v>
      </c>
      <c r="H39">
        <v>0.2</v>
      </c>
      <c r="I39" s="1">
        <f>-0.0378257863 +0.00708508748*C39 -0.000022070865*C39^2</f>
        <v>0.2612514252</v>
      </c>
      <c r="J39" s="20">
        <v>1</v>
      </c>
      <c r="K39">
        <v>10</v>
      </c>
    </row>
    <row r="41" spans="2:11" x14ac:dyDescent="0.2">
      <c r="B41" t="s">
        <v>11</v>
      </c>
    </row>
    <row r="43" spans="2:11" ht="17" x14ac:dyDescent="0.25">
      <c r="B43" s="12">
        <f t="shared" ref="B43:B59" si="42">G43</f>
        <v>0.7</v>
      </c>
      <c r="C43" s="13">
        <v>75</v>
      </c>
      <c r="D43" s="14">
        <v>27.87</v>
      </c>
      <c r="E43" s="15">
        <f t="shared" ref="E43:E59" si="43">C43/D43</f>
        <v>2.6910656620021527</v>
      </c>
      <c r="F43" s="16">
        <v>1E-3</v>
      </c>
      <c r="G43" s="17">
        <v>0.7</v>
      </c>
      <c r="H43" s="13">
        <v>0.2</v>
      </c>
      <c r="I43" s="18">
        <v>2.5000000000000001E-3</v>
      </c>
      <c r="J43" s="13">
        <v>1</v>
      </c>
      <c r="K43" s="13">
        <v>34</v>
      </c>
    </row>
    <row r="44" spans="2:11" ht="17" x14ac:dyDescent="0.25">
      <c r="B44" s="12">
        <f t="shared" si="42"/>
        <v>0.6</v>
      </c>
      <c r="C44" s="13">
        <v>75</v>
      </c>
      <c r="D44" s="14">
        <v>22.86</v>
      </c>
      <c r="E44" s="15">
        <f t="shared" si="43"/>
        <v>3.2808398950131235</v>
      </c>
      <c r="F44" s="16">
        <v>1E-3</v>
      </c>
      <c r="G44" s="17">
        <v>0.6</v>
      </c>
      <c r="H44" s="13">
        <v>0.2</v>
      </c>
      <c r="I44" s="18">
        <v>2.5000000000000001E-3</v>
      </c>
      <c r="J44" s="13">
        <v>1</v>
      </c>
      <c r="K44" s="13">
        <v>34</v>
      </c>
    </row>
    <row r="45" spans="2:11" ht="17" x14ac:dyDescent="0.25">
      <c r="B45" s="12">
        <f t="shared" si="42"/>
        <v>0.4</v>
      </c>
      <c r="C45" s="13">
        <v>75</v>
      </c>
      <c r="D45" s="14">
        <v>13.97</v>
      </c>
      <c r="E45" s="15">
        <f t="shared" si="43"/>
        <v>5.3686471009305654</v>
      </c>
      <c r="F45" s="16">
        <v>1E-3</v>
      </c>
      <c r="G45" s="17">
        <v>0.4</v>
      </c>
      <c r="H45" s="13">
        <v>0.2</v>
      </c>
      <c r="I45" s="18">
        <v>2.5000000000000001E-3</v>
      </c>
      <c r="J45" s="13">
        <v>1</v>
      </c>
      <c r="K45" s="13">
        <v>34</v>
      </c>
    </row>
    <row r="46" spans="2:11" ht="17" x14ac:dyDescent="0.25">
      <c r="B46" s="12">
        <f t="shared" si="42"/>
        <v>0.3</v>
      </c>
      <c r="C46" s="13">
        <v>75</v>
      </c>
      <c r="D46" s="14">
        <v>9.9700000000000006</v>
      </c>
      <c r="E46" s="15">
        <f t="shared" si="43"/>
        <v>7.5225677031093277</v>
      </c>
      <c r="F46" s="16">
        <v>1E-3</v>
      </c>
      <c r="G46" s="17">
        <v>0.3</v>
      </c>
      <c r="H46" s="13">
        <v>0.2</v>
      </c>
      <c r="I46" s="18">
        <v>2.5000000000000001E-3</v>
      </c>
      <c r="J46" s="13">
        <v>1</v>
      </c>
      <c r="K46" s="13">
        <v>34</v>
      </c>
    </row>
    <row r="47" spans="2:11" ht="17" x14ac:dyDescent="0.25">
      <c r="B47" s="12">
        <f t="shared" si="42"/>
        <v>0.27500000000000002</v>
      </c>
      <c r="C47" s="13">
        <v>75</v>
      </c>
      <c r="D47" s="14">
        <v>9.0399999999999991</v>
      </c>
      <c r="E47" s="15">
        <f t="shared" si="43"/>
        <v>8.2964601769911503</v>
      </c>
      <c r="F47" s="16">
        <v>1E-3</v>
      </c>
      <c r="G47" s="17">
        <v>0.27500000000000002</v>
      </c>
      <c r="H47" s="13">
        <v>0.2</v>
      </c>
      <c r="I47" s="18">
        <v>2.5000000000000001E-3</v>
      </c>
      <c r="J47" s="13">
        <v>1</v>
      </c>
      <c r="K47" s="13">
        <v>34</v>
      </c>
    </row>
    <row r="48" spans="2:11" ht="17" x14ac:dyDescent="0.25">
      <c r="B48" s="12">
        <f t="shared" si="42"/>
        <v>0.25</v>
      </c>
      <c r="C48" s="13">
        <v>75</v>
      </c>
      <c r="D48" s="14">
        <v>8.18</v>
      </c>
      <c r="E48" s="15">
        <f t="shared" si="43"/>
        <v>9.1687041564792171</v>
      </c>
      <c r="F48" s="16">
        <v>1E-3</v>
      </c>
      <c r="G48" s="17">
        <v>0.25</v>
      </c>
      <c r="H48" s="13">
        <v>0.2</v>
      </c>
      <c r="I48" s="18">
        <v>2.5000000000000001E-3</v>
      </c>
      <c r="J48" s="13">
        <v>1</v>
      </c>
      <c r="K48" s="13">
        <v>34</v>
      </c>
    </row>
    <row r="49" spans="2:11" ht="17" x14ac:dyDescent="0.25">
      <c r="B49" s="12">
        <f t="shared" si="42"/>
        <v>0.23</v>
      </c>
      <c r="C49" s="13">
        <v>75</v>
      </c>
      <c r="D49" s="14">
        <v>7.65</v>
      </c>
      <c r="E49" s="15">
        <f t="shared" si="43"/>
        <v>9.8039215686274499</v>
      </c>
      <c r="F49" s="16">
        <v>1E-3</v>
      </c>
      <c r="G49" s="17">
        <v>0.23</v>
      </c>
      <c r="H49" s="13">
        <v>0.2</v>
      </c>
      <c r="I49" s="18">
        <v>2.5000000000000001E-3</v>
      </c>
      <c r="J49" s="13">
        <v>1</v>
      </c>
      <c r="K49" s="13">
        <v>34</v>
      </c>
    </row>
    <row r="50" spans="2:11" ht="17" x14ac:dyDescent="0.25">
      <c r="B50" s="12">
        <f t="shared" si="42"/>
        <v>0.22</v>
      </c>
      <c r="C50" s="13">
        <v>75</v>
      </c>
      <c r="D50" s="14">
        <v>7.54</v>
      </c>
      <c r="E50" s="15">
        <f t="shared" si="43"/>
        <v>9.9469496021220163</v>
      </c>
      <c r="F50" s="16">
        <v>1E-3</v>
      </c>
      <c r="G50" s="17">
        <v>0.22</v>
      </c>
      <c r="H50" s="13">
        <v>0.2</v>
      </c>
      <c r="I50" s="18">
        <v>2.5000000000000001E-3</v>
      </c>
      <c r="J50" s="13">
        <v>1</v>
      </c>
      <c r="K50" s="13">
        <v>34</v>
      </c>
    </row>
    <row r="51" spans="2:11" ht="17" x14ac:dyDescent="0.25">
      <c r="B51" s="12">
        <f t="shared" si="42"/>
        <v>0.21</v>
      </c>
      <c r="C51" s="13">
        <v>75</v>
      </c>
      <c r="D51" s="14">
        <v>7.83</v>
      </c>
      <c r="E51" s="15">
        <f t="shared" si="43"/>
        <v>9.5785440613026811</v>
      </c>
      <c r="F51" s="16">
        <v>1E-3</v>
      </c>
      <c r="G51" s="17">
        <v>0.21</v>
      </c>
      <c r="H51" s="13">
        <v>0.2</v>
      </c>
      <c r="I51" s="18">
        <v>2.5000000000000001E-3</v>
      </c>
      <c r="J51" s="13">
        <v>1</v>
      </c>
      <c r="K51" s="13">
        <v>34</v>
      </c>
    </row>
    <row r="52" spans="2:11" ht="17" x14ac:dyDescent="0.25">
      <c r="B52" s="12">
        <f t="shared" si="42"/>
        <v>-0.02</v>
      </c>
      <c r="C52" s="13">
        <v>75</v>
      </c>
      <c r="D52" s="14">
        <v>2.2599999999999998</v>
      </c>
      <c r="E52" s="15">
        <f t="shared" si="43"/>
        <v>33.185840707964601</v>
      </c>
      <c r="F52" s="16">
        <v>1E-3</v>
      </c>
      <c r="G52" s="17">
        <v>-0.02</v>
      </c>
      <c r="H52" s="13">
        <v>0.2</v>
      </c>
      <c r="I52" s="18">
        <v>2.5000000000000001E-3</v>
      </c>
      <c r="J52" s="13">
        <v>1</v>
      </c>
      <c r="K52" s="13">
        <v>34</v>
      </c>
    </row>
    <row r="53" spans="2:11" ht="17" x14ac:dyDescent="0.25">
      <c r="B53" s="12">
        <f t="shared" si="42"/>
        <v>-0.03</v>
      </c>
      <c r="C53" s="13">
        <v>75</v>
      </c>
      <c r="D53" s="14">
        <v>2.75</v>
      </c>
      <c r="E53" s="15">
        <f t="shared" si="43"/>
        <v>27.272727272727273</v>
      </c>
      <c r="F53" s="16">
        <v>1E-3</v>
      </c>
      <c r="G53" s="17">
        <v>-0.03</v>
      </c>
      <c r="H53" s="13">
        <v>0.2</v>
      </c>
      <c r="I53" s="18">
        <v>2.5000000000000001E-3</v>
      </c>
      <c r="J53" s="13">
        <v>1</v>
      </c>
      <c r="K53" s="13">
        <v>34</v>
      </c>
    </row>
    <row r="54" spans="2:11" ht="17" x14ac:dyDescent="0.25">
      <c r="B54" s="12">
        <f t="shared" si="42"/>
        <v>-0.05</v>
      </c>
      <c r="C54" s="13">
        <v>75</v>
      </c>
      <c r="D54" s="14">
        <v>3.66</v>
      </c>
      <c r="E54" s="15">
        <f t="shared" si="43"/>
        <v>20.491803278688522</v>
      </c>
      <c r="F54" s="16">
        <v>1E-3</v>
      </c>
      <c r="G54" s="17">
        <v>-0.05</v>
      </c>
      <c r="H54" s="13">
        <v>0.2</v>
      </c>
      <c r="I54" s="18">
        <v>2.5000000000000001E-3</v>
      </c>
      <c r="J54" s="13">
        <v>1</v>
      </c>
      <c r="K54" s="13">
        <v>34</v>
      </c>
    </row>
    <row r="55" spans="2:11" ht="17" x14ac:dyDescent="0.25">
      <c r="B55" s="12">
        <f t="shared" si="42"/>
        <v>-0.1</v>
      </c>
      <c r="C55" s="13">
        <v>75</v>
      </c>
      <c r="D55" s="14">
        <v>5.73</v>
      </c>
      <c r="E55" s="15">
        <f t="shared" si="43"/>
        <v>13.089005235602093</v>
      </c>
      <c r="F55" s="16">
        <v>1E-3</v>
      </c>
      <c r="G55" s="17">
        <v>-0.1</v>
      </c>
      <c r="H55" s="13">
        <v>0.2</v>
      </c>
      <c r="I55" s="18">
        <v>2.5000000000000001E-3</v>
      </c>
      <c r="J55" s="13">
        <v>1</v>
      </c>
      <c r="K55" s="13">
        <v>34</v>
      </c>
    </row>
    <row r="56" spans="2:11" ht="17" x14ac:dyDescent="0.25">
      <c r="B56" s="12">
        <f t="shared" si="42"/>
        <v>-0.2</v>
      </c>
      <c r="C56" s="13">
        <v>75</v>
      </c>
      <c r="D56" s="14">
        <v>9.76</v>
      </c>
      <c r="E56" s="15">
        <f t="shared" si="43"/>
        <v>7.6844262295081966</v>
      </c>
      <c r="F56" s="16">
        <v>1E-3</v>
      </c>
      <c r="G56" s="17">
        <v>-0.2</v>
      </c>
      <c r="H56" s="13">
        <v>0.2</v>
      </c>
      <c r="I56" s="18">
        <v>2.5000000000000001E-3</v>
      </c>
      <c r="J56" s="13">
        <v>1</v>
      </c>
      <c r="K56" s="13">
        <v>34</v>
      </c>
    </row>
    <row r="57" spans="2:11" ht="17" x14ac:dyDescent="0.25">
      <c r="B57" s="12">
        <f t="shared" si="42"/>
        <v>-0.3</v>
      </c>
      <c r="C57" s="13">
        <v>75</v>
      </c>
      <c r="D57" s="14">
        <v>13.96</v>
      </c>
      <c r="E57" s="15">
        <f t="shared" si="43"/>
        <v>5.3724928366762175</v>
      </c>
      <c r="F57" s="16">
        <v>1E-3</v>
      </c>
      <c r="G57" s="17">
        <v>-0.3</v>
      </c>
      <c r="H57" s="13">
        <v>0.2</v>
      </c>
      <c r="I57" s="18">
        <v>2.5000000000000001E-3</v>
      </c>
      <c r="J57" s="13">
        <v>1</v>
      </c>
      <c r="K57" s="13">
        <v>34</v>
      </c>
    </row>
    <row r="58" spans="2:11" ht="17" x14ac:dyDescent="0.25">
      <c r="B58" s="12">
        <f t="shared" si="42"/>
        <v>-0.4</v>
      </c>
      <c r="C58" s="13">
        <v>75</v>
      </c>
      <c r="D58" s="14">
        <v>18.38</v>
      </c>
      <c r="E58" s="15">
        <f t="shared" si="43"/>
        <v>4.0805223068552774</v>
      </c>
      <c r="F58" s="16">
        <v>1E-3</v>
      </c>
      <c r="G58" s="17">
        <v>-0.4</v>
      </c>
      <c r="H58" s="13">
        <v>0.2</v>
      </c>
      <c r="I58" s="18">
        <v>2.5000000000000001E-3</v>
      </c>
      <c r="J58" s="13">
        <v>1</v>
      </c>
      <c r="K58" s="13">
        <v>34</v>
      </c>
    </row>
    <row r="59" spans="2:11" ht="17" x14ac:dyDescent="0.25">
      <c r="B59" s="12">
        <f t="shared" si="42"/>
        <v>-0.5</v>
      </c>
      <c r="C59" s="13">
        <v>76</v>
      </c>
      <c r="D59" s="14">
        <v>23.11</v>
      </c>
      <c r="E59" s="15">
        <f t="shared" si="43"/>
        <v>3.288619645175249</v>
      </c>
      <c r="F59" s="16">
        <v>1E-3</v>
      </c>
      <c r="G59" s="17">
        <v>-0.5</v>
      </c>
      <c r="H59" s="13">
        <v>0.2</v>
      </c>
      <c r="I59" s="18">
        <v>2.5000000000000001E-3</v>
      </c>
      <c r="J59" s="13"/>
      <c r="K59" s="13"/>
    </row>
    <row r="60" spans="2:11" ht="17" x14ac:dyDescent="0.25">
      <c r="B60" s="3"/>
      <c r="D60" s="10"/>
      <c r="E60" s="5"/>
      <c r="F60" s="2"/>
      <c r="G60" s="9"/>
      <c r="I60" s="1"/>
    </row>
    <row r="62" spans="2:11" x14ac:dyDescent="0.2">
      <c r="B62" t="s">
        <v>12</v>
      </c>
    </row>
    <row r="63" spans="2:11" ht="17" x14ac:dyDescent="0.25">
      <c r="C63">
        <v>75</v>
      </c>
      <c r="F63" s="2">
        <v>1E-3</v>
      </c>
      <c r="G63" s="8">
        <v>0.19400000000000001</v>
      </c>
      <c r="H63">
        <v>0.19</v>
      </c>
      <c r="I63" s="1">
        <v>2.5000000000000001E-3</v>
      </c>
      <c r="J63">
        <v>1</v>
      </c>
      <c r="K63">
        <v>34</v>
      </c>
    </row>
    <row r="64" spans="2:11" ht="17" x14ac:dyDescent="0.25">
      <c r="B64" s="5"/>
      <c r="C64">
        <v>75</v>
      </c>
      <c r="F64" s="2">
        <v>1E-3</v>
      </c>
      <c r="G64" s="8">
        <v>0.192</v>
      </c>
      <c r="H64">
        <v>0.19</v>
      </c>
      <c r="I64" s="1">
        <v>2.5000000000000001E-3</v>
      </c>
      <c r="J64">
        <v>1</v>
      </c>
      <c r="K64">
        <v>34</v>
      </c>
    </row>
    <row r="65" spans="2:12" ht="17" x14ac:dyDescent="0.25">
      <c r="B65" s="3"/>
      <c r="C65">
        <v>75</v>
      </c>
      <c r="D65" s="10"/>
      <c r="E65" s="5"/>
      <c r="F65" s="2">
        <v>1E-3</v>
      </c>
      <c r="G65" s="9">
        <v>-0.5</v>
      </c>
      <c r="H65">
        <v>0.19</v>
      </c>
      <c r="I65" s="1">
        <v>2.5000000000000001E-3</v>
      </c>
      <c r="J65">
        <v>1</v>
      </c>
      <c r="K65">
        <v>34</v>
      </c>
    </row>
    <row r="66" spans="2:12" ht="17" x14ac:dyDescent="0.25">
      <c r="B66" s="3"/>
      <c r="C66">
        <v>75</v>
      </c>
      <c r="D66" s="10"/>
      <c r="E66" s="5"/>
      <c r="F66" s="2">
        <v>1E-3</v>
      </c>
      <c r="G66" s="9">
        <v>0.19500000000000001</v>
      </c>
      <c r="H66">
        <v>0.19</v>
      </c>
      <c r="I66" s="1">
        <v>2.5000000000000001E-3</v>
      </c>
      <c r="J66">
        <v>1</v>
      </c>
      <c r="K66">
        <v>34</v>
      </c>
    </row>
    <row r="67" spans="2:12" ht="17" x14ac:dyDescent="0.25">
      <c r="B67" s="3"/>
      <c r="C67">
        <v>75</v>
      </c>
      <c r="D67" s="10">
        <v>6.91</v>
      </c>
      <c r="E67" s="5">
        <f>C67/D67</f>
        <v>10.85383502170767</v>
      </c>
      <c r="F67" s="2">
        <v>1E-3</v>
      </c>
      <c r="G67" s="9">
        <v>0.2</v>
      </c>
      <c r="H67">
        <v>0.19</v>
      </c>
      <c r="I67" s="1">
        <v>2.5000000000000001E-3</v>
      </c>
      <c r="J67">
        <v>1</v>
      </c>
      <c r="K67">
        <v>34</v>
      </c>
      <c r="L67" t="s">
        <v>18</v>
      </c>
    </row>
    <row r="68" spans="2:12" ht="17" x14ac:dyDescent="0.25">
      <c r="B68" s="3">
        <f>F68^$C$30*C68^$C$33*K68^$C$32*C68^$C$31*10000</f>
        <v>9.3933643662772415</v>
      </c>
      <c r="C68">
        <v>50</v>
      </c>
      <c r="D68" s="10">
        <v>9.08</v>
      </c>
      <c r="E68" s="4">
        <f>C68/D68</f>
        <v>5.5066079295154182</v>
      </c>
      <c r="F68" s="2">
        <v>1.5E-3</v>
      </c>
      <c r="G68" s="9">
        <v>0.22</v>
      </c>
      <c r="H68">
        <v>0.2</v>
      </c>
      <c r="I68" s="1">
        <f>$G$30*C68+$G$31</f>
        <v>1.1509999999999998</v>
      </c>
      <c r="J68">
        <v>1</v>
      </c>
      <c r="K68">
        <v>34</v>
      </c>
    </row>
    <row r="69" spans="2:12" ht="17" x14ac:dyDescent="0.25">
      <c r="B69" s="3">
        <f>F69^$C$30*C69^$C$33*K69^$C$32*C69^$C$31*10000</f>
        <v>19.174124721184256</v>
      </c>
      <c r="C69">
        <v>8</v>
      </c>
      <c r="D69" s="10">
        <v>0.32</v>
      </c>
      <c r="E69" s="4">
        <f>C69/D69</f>
        <v>25</v>
      </c>
      <c r="F69" s="2">
        <v>1E-3</v>
      </c>
      <c r="G69" s="9">
        <v>0.22</v>
      </c>
      <c r="H69">
        <v>0.2</v>
      </c>
      <c r="I69" s="1">
        <f>$G$30*C69+$G$31</f>
        <v>3.3799999999999997E-2</v>
      </c>
      <c r="J69">
        <v>1</v>
      </c>
      <c r="K69">
        <v>34</v>
      </c>
      <c r="L69" t="s">
        <v>23</v>
      </c>
    </row>
    <row r="70" spans="2:12" ht="17" x14ac:dyDescent="0.25">
      <c r="B70" s="3">
        <f>F70^$C$30*C70^$C$33*K70^$C$32*C70^$C$31*10000</f>
        <v>5.4232614454664034</v>
      </c>
      <c r="C70">
        <v>100</v>
      </c>
      <c r="D70" s="10">
        <v>36.4</v>
      </c>
      <c r="E70" s="4">
        <f>C70/D70</f>
        <v>2.7472527472527473</v>
      </c>
      <c r="F70" s="2">
        <v>1E-3</v>
      </c>
      <c r="G70" s="9">
        <v>0.22</v>
      </c>
      <c r="H70">
        <v>0.2</v>
      </c>
      <c r="I70" s="1">
        <f>$G$30*C70+$G$31</f>
        <v>2.4809999999999999</v>
      </c>
      <c r="J70">
        <v>2</v>
      </c>
      <c r="K70">
        <v>34</v>
      </c>
    </row>
    <row r="71" spans="2:12" ht="17" x14ac:dyDescent="0.25">
      <c r="B71" s="3">
        <f>F71^$C$30*C71^$C$33*K71^$C$32*C71^$C$31*10000</f>
        <v>5.8823529411764692</v>
      </c>
      <c r="C71">
        <v>85</v>
      </c>
      <c r="D71" s="10">
        <v>27.72</v>
      </c>
      <c r="E71" s="4">
        <f>C71/D71</f>
        <v>3.0663780663780664</v>
      </c>
      <c r="F71" s="2">
        <v>1E-3</v>
      </c>
      <c r="G71" s="9">
        <v>0.22</v>
      </c>
      <c r="H71">
        <v>0.2</v>
      </c>
      <c r="I71" s="1">
        <f>$G$30*C71+$G$31</f>
        <v>2.0819999999999999</v>
      </c>
      <c r="J71">
        <v>2</v>
      </c>
      <c r="K71">
        <v>34</v>
      </c>
    </row>
  </sheetData>
  <sortState xmlns:xlrd2="http://schemas.microsoft.com/office/spreadsheetml/2017/richdata2" ref="A2:P22">
    <sortCondition ref="B2:B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2024-01-20T03:39:52Z</dcterms:modified>
</cp:coreProperties>
</file>