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00B7EA9C-F198-D743-BD7C-1CA2007DA93A}" xr6:coauthVersionLast="47" xr6:coauthVersionMax="47" xr10:uidLastSave="{00000000-0000-0000-0000-000000000000}"/>
  <bookViews>
    <workbookView xWindow="10260" yWindow="500" windowWidth="18040" windowHeight="1642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P27" i="1"/>
  <c r="O27" i="1" s="1"/>
  <c r="L27" i="1"/>
  <c r="B27" i="1" s="1"/>
  <c r="Q27" i="1" s="1"/>
  <c r="R27" i="1" s="1"/>
  <c r="E27" i="1"/>
  <c r="N32" i="1"/>
  <c r="F32" i="1"/>
  <c r="C32" i="1"/>
  <c r="P26" i="1"/>
  <c r="O26" i="1" s="1"/>
  <c r="L26" i="1"/>
  <c r="E26" i="1"/>
  <c r="P25" i="1"/>
  <c r="O25" i="1" s="1"/>
  <c r="L25" i="1"/>
  <c r="E25" i="1"/>
  <c r="P24" i="1"/>
  <c r="O24" i="1" s="1"/>
  <c r="L24" i="1"/>
  <c r="E24" i="1"/>
  <c r="P23" i="1"/>
  <c r="O23" i="1" s="1"/>
  <c r="L23" i="1"/>
  <c r="B23" i="1" s="1"/>
  <c r="Q23" i="1" s="1"/>
  <c r="R23" i="1" s="1"/>
  <c r="E23" i="1"/>
  <c r="P22" i="1"/>
  <c r="L22" i="1"/>
  <c r="E22" i="1"/>
  <c r="P21" i="1"/>
  <c r="L21" i="1"/>
  <c r="E21" i="1"/>
  <c r="C36" i="1"/>
  <c r="B24" i="1" s="1"/>
  <c r="Q24" i="1" s="1"/>
  <c r="R24" i="1" s="1"/>
  <c r="C38" i="1"/>
  <c r="L8" i="1" s="1"/>
  <c r="P20" i="1"/>
  <c r="E20" i="1"/>
  <c r="P2" i="1"/>
  <c r="E2" i="1"/>
  <c r="P13" i="1"/>
  <c r="E13" i="1"/>
  <c r="P19" i="1"/>
  <c r="E19" i="1"/>
  <c r="P18" i="1"/>
  <c r="E18" i="1"/>
  <c r="P8" i="1"/>
  <c r="E8" i="1"/>
  <c r="P4" i="1"/>
  <c r="E4" i="1"/>
  <c r="P12" i="1"/>
  <c r="E12" i="1"/>
  <c r="P5" i="1"/>
  <c r="E5" i="1"/>
  <c r="P9" i="1"/>
  <c r="E9" i="1"/>
  <c r="P15" i="1"/>
  <c r="E15" i="1"/>
  <c r="E113" i="1"/>
  <c r="B113" i="1"/>
  <c r="E114" i="1"/>
  <c r="B114" i="1"/>
  <c r="E116" i="1"/>
  <c r="B11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5" i="1"/>
  <c r="B115" i="1"/>
  <c r="E117" i="1"/>
  <c r="B117" i="1"/>
  <c r="E118" i="1"/>
  <c r="B118" i="1"/>
  <c r="E119" i="1"/>
  <c r="B119" i="1"/>
  <c r="E87" i="1"/>
  <c r="B87" i="1"/>
  <c r="E97" i="1"/>
  <c r="B97" i="1"/>
  <c r="E84" i="1"/>
  <c r="B84" i="1"/>
  <c r="E90" i="1"/>
  <c r="B90" i="1"/>
  <c r="B82" i="1"/>
  <c r="E82" i="1"/>
  <c r="B89" i="1"/>
  <c r="E89" i="1"/>
  <c r="E98" i="1"/>
  <c r="B98" i="1"/>
  <c r="B92" i="1"/>
  <c r="E92" i="1"/>
  <c r="B93" i="1"/>
  <c r="E93" i="1"/>
  <c r="E100" i="1"/>
  <c r="B100" i="1"/>
  <c r="E95" i="1"/>
  <c r="B95" i="1"/>
  <c r="E106" i="1"/>
  <c r="E105" i="1"/>
  <c r="E104" i="1"/>
  <c r="E103" i="1"/>
  <c r="E102" i="1"/>
  <c r="E101" i="1"/>
  <c r="E99" i="1"/>
  <c r="E96" i="1"/>
  <c r="E94" i="1"/>
  <c r="E91" i="1"/>
  <c r="E88" i="1"/>
  <c r="E86" i="1"/>
  <c r="E85" i="1"/>
  <c r="E83" i="1"/>
  <c r="B102" i="1"/>
  <c r="B101" i="1"/>
  <c r="E108" i="1"/>
  <c r="B108" i="1"/>
  <c r="E110" i="1"/>
  <c r="B110" i="1"/>
  <c r="P6" i="1"/>
  <c r="E6" i="1"/>
  <c r="P7" i="1"/>
  <c r="P17" i="1"/>
  <c r="P10" i="1"/>
  <c r="P11" i="1"/>
  <c r="P14" i="1"/>
  <c r="P16" i="1"/>
  <c r="P3" i="1"/>
  <c r="E3" i="1"/>
  <c r="E16" i="1"/>
  <c r="E14" i="1"/>
  <c r="E11" i="1"/>
  <c r="E7" i="1"/>
  <c r="E10" i="1"/>
  <c r="E17" i="1"/>
  <c r="B83" i="1"/>
  <c r="B99" i="1"/>
  <c r="B96" i="1"/>
  <c r="B85" i="1"/>
  <c r="B86" i="1"/>
  <c r="E111" i="1"/>
  <c r="B111" i="1"/>
  <c r="E109" i="1"/>
  <c r="B109" i="1"/>
  <c r="B88" i="1"/>
  <c r="B91" i="1"/>
  <c r="B94" i="1"/>
  <c r="B106" i="1"/>
  <c r="B105" i="1"/>
  <c r="B104" i="1"/>
  <c r="B103" i="1"/>
  <c r="B107" i="1"/>
  <c r="E107" i="1"/>
  <c r="B25" i="1" l="1"/>
  <c r="Q25" i="1" s="1"/>
  <c r="R25" i="1" s="1"/>
  <c r="B26" i="1"/>
  <c r="Q26" i="1" s="1"/>
  <c r="R26" i="1" s="1"/>
  <c r="B21" i="1"/>
  <c r="Q21" i="1" s="1"/>
  <c r="R21" i="1" s="1"/>
  <c r="B22" i="1"/>
  <c r="Q22" i="1" s="1"/>
  <c r="R22" i="1" s="1"/>
  <c r="K99" i="1"/>
  <c r="K116" i="1"/>
  <c r="K97" i="1"/>
  <c r="K103" i="1"/>
  <c r="K120" i="1"/>
  <c r="K94" i="1"/>
  <c r="K118" i="1"/>
  <c r="K123" i="1"/>
  <c r="K96" i="1"/>
  <c r="K102" i="1"/>
  <c r="K115" i="1"/>
  <c r="K122" i="1"/>
  <c r="K125" i="1"/>
  <c r="K113" i="1"/>
  <c r="L3" i="1"/>
  <c r="B3" i="1" s="1"/>
  <c r="Q3" i="1" s="1"/>
  <c r="R3" i="1" s="1"/>
  <c r="K105" i="1"/>
  <c r="K93" i="1"/>
  <c r="K111" i="1"/>
  <c r="K90" i="1"/>
  <c r="K87" i="1"/>
  <c r="L13" i="1"/>
  <c r="B13" i="1" s="1"/>
  <c r="Q13" i="1" s="1"/>
  <c r="R13" i="1" s="1"/>
  <c r="K83" i="1"/>
  <c r="K100" i="1"/>
  <c r="K98" i="1"/>
  <c r="L20" i="1"/>
  <c r="B20" i="1" s="1"/>
  <c r="Q20" i="1" s="1"/>
  <c r="R20" i="1" s="1"/>
  <c r="L15" i="1"/>
  <c r="B15" i="1" s="1"/>
  <c r="Q15" i="1" s="1"/>
  <c r="R15" i="1" s="1"/>
  <c r="L4" i="1"/>
  <c r="B4" i="1" s="1"/>
  <c r="Q4" i="1" s="1"/>
  <c r="R4" i="1" s="1"/>
  <c r="K86" i="1"/>
  <c r="K106" i="1"/>
  <c r="K117" i="1"/>
  <c r="K88" i="1"/>
  <c r="K107" i="1"/>
  <c r="K101" i="1"/>
  <c r="K124" i="1"/>
  <c r="B8" i="1"/>
  <c r="Q8" i="1" s="1"/>
  <c r="R8" i="1" s="1"/>
  <c r="K108" i="1"/>
  <c r="K89" i="1"/>
  <c r="K91" i="1"/>
  <c r="K109" i="1"/>
  <c r="K119" i="1"/>
  <c r="K114" i="1"/>
  <c r="L17" i="1"/>
  <c r="B17" i="1" s="1"/>
  <c r="Q17" i="1" s="1"/>
  <c r="R17" i="1" s="1"/>
  <c r="K85" i="1"/>
  <c r="K104" i="1"/>
  <c r="K110" i="1"/>
  <c r="K95" i="1"/>
  <c r="K92" i="1"/>
  <c r="K82" i="1"/>
  <c r="K84" i="1"/>
  <c r="K121" i="1"/>
  <c r="L16" i="1" l="1"/>
  <c r="B16" i="1" s="1"/>
  <c r="Q16" i="1" s="1"/>
  <c r="R16" i="1" s="1"/>
  <c r="L14" i="1"/>
  <c r="B14" i="1" s="1"/>
  <c r="Q14" i="1" s="1"/>
  <c r="R14" i="1" s="1"/>
  <c r="L7" i="1"/>
  <c r="B7" i="1" s="1"/>
  <c r="Q7" i="1" s="1"/>
  <c r="R7" i="1" s="1"/>
  <c r="L10" i="1"/>
  <c r="B10" i="1" s="1"/>
  <c r="Q10" i="1" s="1"/>
  <c r="R10" i="1" s="1"/>
  <c r="L5" i="1"/>
  <c r="B5" i="1" s="1"/>
  <c r="Q5" i="1" s="1"/>
  <c r="R5" i="1" s="1"/>
  <c r="L2" i="1"/>
  <c r="B2" i="1" s="1"/>
  <c r="Q2" i="1" s="1"/>
  <c r="R2" i="1" s="1"/>
  <c r="L9" i="1"/>
  <c r="B9" i="1" s="1"/>
  <c r="Q9" i="1" s="1"/>
  <c r="R9" i="1" s="1"/>
  <c r="L18" i="1"/>
  <c r="B18" i="1" s="1"/>
  <c r="Q18" i="1" s="1"/>
  <c r="R18" i="1" s="1"/>
  <c r="L12" i="1"/>
  <c r="B12" i="1" s="1"/>
  <c r="Q12" i="1" s="1"/>
  <c r="R12" i="1" s="1"/>
  <c r="L19" i="1"/>
  <c r="B19" i="1" s="1"/>
  <c r="Q19" i="1" s="1"/>
  <c r="R19" i="1" s="1"/>
  <c r="L6" i="1"/>
  <c r="B6" i="1" s="1"/>
  <c r="Q6" i="1" s="1"/>
  <c r="R6" i="1" s="1"/>
  <c r="L11" i="1"/>
  <c r="B11" i="1" s="1"/>
  <c r="Q11" i="1" s="1"/>
  <c r="R11" i="1" s="1"/>
</calcChain>
</file>

<file path=xl/sharedStrings.xml><?xml version="1.0" encoding="utf-8"?>
<sst xmlns="http://schemas.openxmlformats.org/spreadsheetml/2006/main" count="36" uniqueCount="35">
  <si>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</si>
  <si>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</si>
  <si>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</si>
  <si>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</si>
  <si>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</si>
  <si>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</si>
  <si>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</si>
  <si>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</si>
  <si>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exp of c_r</t>
  </si>
  <si>
    <t>Runs with varying sigmaIcorner</t>
  </si>
  <si>
    <t>nu_kin (um/s)</t>
  </si>
  <si>
    <t>exp of nu_kin</t>
  </si>
  <si>
    <t>exp of L</t>
  </si>
  <si>
    <t>exp of D</t>
  </si>
  <si>
    <t>LSODA integrator, dx=.3 um</t>
  </si>
  <si>
    <t>mc</t>
  </si>
  <si>
    <t>bc</t>
  </si>
  <si>
    <t>Range ratios</t>
  </si>
  <si>
    <t>c_r(1)</t>
  </si>
  <si>
    <t>z</t>
  </si>
  <si>
    <t>Est. time needed</t>
  </si>
  <si>
    <t>zparam_ref</t>
  </si>
  <si>
    <t>sigma)</t>
  </si>
  <si>
    <t>m_g</t>
  </si>
  <si>
    <t>b_g</t>
  </si>
  <si>
    <t>lambda_g_o</t>
  </si>
  <si>
    <t>x_g_o</t>
  </si>
  <si>
    <t>zformularatio</t>
  </si>
  <si>
    <t>lambda (predicted)</t>
  </si>
  <si>
    <t>T</t>
  </si>
  <si>
    <t>c_r %</t>
  </si>
  <si>
    <t>Scale for z</t>
  </si>
  <si>
    <t>T_cr</t>
  </si>
  <si>
    <t>Time used (ms)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</si>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</sst>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  <font>
      <b/>
      <sz val="12"/>
      <color rgb="FF7030A0"/>
      <name val="Calibri"/>
      <family val="2"/>
      <scheme val="minor"/>
    </font>
    <font>
      <sz val="12"/>
      <color theme="7"/>
      <name val="Calibri"/>
      <family val="2"/>
      <scheme val="minor"/>
    </font>
    <font>
      <sz val="10"/>
      <color rgb="FFC00000"/>
      <name val="Arial Unicode MS"/>
      <family val="2"/>
    </font>
    <font>
      <b/>
      <sz val="10"/>
      <color theme="1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C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0" fillId="0" borderId="0" xfId="0" applyNumberFormat="1"/>
    <xf numFmtId="165" fontId="2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0" fontId="6" fillId="0" borderId="0" xfId="0" applyFont="1"/>
    <xf numFmtId="1" fontId="3" fillId="0" borderId="0" xfId="0" applyNumberFormat="1" applyFont="1"/>
    <xf numFmtId="11" fontId="3" fillId="0" borderId="0" xfId="0" applyNumberFormat="1" applyFont="1"/>
    <xf numFmtId="0" fontId="5" fillId="0" borderId="0" xfId="0" applyFont="1"/>
    <xf numFmtId="164" fontId="0" fillId="0" borderId="0" xfId="0" applyNumberFormat="1"/>
    <xf numFmtId="11" fontId="6" fillId="0" borderId="0" xfId="0" applyNumberFormat="1" applyFont="1"/>
    <xf numFmtId="11" fontId="5" fillId="0" borderId="0" xfId="0" applyNumberFormat="1" applyFont="1"/>
    <xf numFmtId="0" fontId="8" fillId="0" borderId="0" xfId="0" applyFont="1"/>
    <xf numFmtId="2" fontId="8" fillId="0" borderId="0" xfId="0" applyNumberFormat="1" applyFont="1"/>
    <xf numFmtId="165" fontId="7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4" fillId="0" borderId="0" xfId="0" applyNumberFormat="1" applyFont="1"/>
    <xf numFmtId="0" fontId="9" fillId="0" borderId="0" xfId="0" applyFont="1"/>
    <xf numFmtId="167" fontId="3" fillId="0" borderId="0" xfId="0" applyNumberFormat="1" applyFont="1"/>
    <xf numFmtId="2" fontId="5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7" fontId="1" fillId="0" borderId="0" xfId="0" applyNumberFormat="1" applyFont="1"/>
    <xf numFmtId="0" fontId="11" fillId="0" borderId="0" xfId="0" applyFont="1"/>
    <xf numFmtId="164" fontId="11" fillId="0" borderId="0" xfId="0" applyNumberFormat="1" applyFont="1"/>
    <xf numFmtId="165" fontId="11" fillId="0" borderId="0" xfId="0" applyNumberFormat="1" applyFont="1"/>
    <xf numFmtId="165" fontId="12" fillId="0" borderId="0" xfId="0" applyNumberFormat="1" applyFont="1"/>
    <xf numFmtId="11" fontId="13" fillId="0" borderId="0" xfId="0" applyNumberFormat="1" applyFont="1"/>
    <xf numFmtId="164" fontId="13" fillId="0" borderId="0" xfId="0" applyNumberFormat="1" applyFont="1"/>
    <xf numFmtId="167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lambda(z)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26867352593427E-2"/>
          <c:y val="8.2995349653504094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Sheet1!$B$2:$B$27</c:f>
              <c:numCache>
                <c:formatCode>0.00</c:formatCode>
                <c:ptCount val="26"/>
                <c:pt idx="0">
                  <c:v>25.424641809046072</c:v>
                </c:pt>
                <c:pt idx="1">
                  <c:v>7.1895946958663917</c:v>
                </c:pt>
                <c:pt idx="2">
                  <c:v>13.13019052858764</c:v>
                </c:pt>
                <c:pt idx="3">
                  <c:v>16.062314155080887</c:v>
                </c:pt>
                <c:pt idx="4">
                  <c:v>19.67223688411584</c:v>
                </c:pt>
                <c:pt idx="5">
                  <c:v>3.2181136055347066</c:v>
                </c:pt>
                <c:pt idx="6">
                  <c:v>3.7529331252040077</c:v>
                </c:pt>
                <c:pt idx="7">
                  <c:v>4.1959067914834458</c:v>
                </c:pt>
                <c:pt idx="8">
                  <c:v>10.176568762666319</c:v>
                </c:pt>
                <c:pt idx="9">
                  <c:v>14.391841562585093</c:v>
                </c:pt>
                <c:pt idx="10">
                  <c:v>15.321285325897389</c:v>
                </c:pt>
                <c:pt idx="11">
                  <c:v>17.129717745688293</c:v>
                </c:pt>
                <c:pt idx="12">
                  <c:v>22.75549953102281</c:v>
                </c:pt>
                <c:pt idx="13">
                  <c:v>26.924670145963368</c:v>
                </c:pt>
                <c:pt idx="14">
                  <c:v>28.783683125170185</c:v>
                </c:pt>
                <c:pt idx="15">
                  <c:v>7.1895946958663899</c:v>
                </c:pt>
                <c:pt idx="16">
                  <c:v>6.5622109871109169</c:v>
                </c:pt>
                <c:pt idx="17">
                  <c:v>5.8719997158891726</c:v>
                </c:pt>
                <c:pt idx="18">
                  <c:v>5.6851227388610237</c:v>
                </c:pt>
                <c:pt idx="19">
                  <c:v>9.4655216854484117</c:v>
                </c:pt>
                <c:pt idx="20">
                  <c:v>9.4787794392833309</c:v>
                </c:pt>
                <c:pt idx="21">
                  <c:v>2.9932607767732864</c:v>
                </c:pt>
                <c:pt idx="22">
                  <c:v>4.5464074222856494</c:v>
                </c:pt>
                <c:pt idx="23">
                  <c:v>4.0439665689090836</c:v>
                </c:pt>
                <c:pt idx="24">
                  <c:v>4.2461061118655543</c:v>
                </c:pt>
                <c:pt idx="25">
                  <c:v>9.0434361758540334</c:v>
                </c:pt>
              </c:numCache>
            </c:numRef>
          </c:xVal>
          <c:yVal>
            <c:numRef>
              <c:f>Sheet1!$E$2:$E$27</c:f>
              <c:numCache>
                <c:formatCode>0.00</c:formatCode>
                <c:ptCount val="26"/>
                <c:pt idx="0">
                  <c:v>23.52941176470588</c:v>
                </c:pt>
                <c:pt idx="1">
                  <c:v>6.666666666666667</c:v>
                </c:pt>
                <c:pt idx="2">
                  <c:v>12.096774193548388</c:v>
                </c:pt>
                <c:pt idx="3">
                  <c:v>14.705882352941176</c:v>
                </c:pt>
                <c:pt idx="4">
                  <c:v>18.018018018018015</c:v>
                </c:pt>
                <c:pt idx="5">
                  <c:v>2.8441410693970424</c:v>
                </c:pt>
                <c:pt idx="6">
                  <c:v>2.8200789622109417</c:v>
                </c:pt>
                <c:pt idx="7">
                  <c:v>3.3046926635822866</c:v>
                </c:pt>
                <c:pt idx="8">
                  <c:v>9.2936802973977706</c:v>
                </c:pt>
                <c:pt idx="9">
                  <c:v>13.157894736842106</c:v>
                </c:pt>
                <c:pt idx="10">
                  <c:v>14.326647564469914</c:v>
                </c:pt>
                <c:pt idx="11">
                  <c:v>16.129032258064516</c:v>
                </c:pt>
                <c:pt idx="12">
                  <c:v>20.833333333333336</c:v>
                </c:pt>
                <c:pt idx="13">
                  <c:v>24.630541871921185</c:v>
                </c:pt>
                <c:pt idx="14">
                  <c:v>26.315789473684212</c:v>
                </c:pt>
                <c:pt idx="15">
                  <c:v>6.5061808718282368</c:v>
                </c:pt>
                <c:pt idx="16">
                  <c:v>5.9142434696895023</c:v>
                </c:pt>
                <c:pt idx="17">
                  <c:v>5.2521008403361344</c:v>
                </c:pt>
                <c:pt idx="18">
                  <c:v>5.0939191340337473</c:v>
                </c:pt>
                <c:pt idx="19">
                  <c:v>8.6058519793459567</c:v>
                </c:pt>
                <c:pt idx="20">
                  <c:v>8.2372322899505761</c:v>
                </c:pt>
                <c:pt idx="21">
                  <c:v>2.6123301985370948</c:v>
                </c:pt>
                <c:pt idx="22">
                  <c:v>4.0816326530612246</c:v>
                </c:pt>
                <c:pt idx="23">
                  <c:v>3.4270047978067169</c:v>
                </c:pt>
                <c:pt idx="24">
                  <c:v>3.2894736842105261</c:v>
                </c:pt>
                <c:pt idx="25">
                  <c:v>7.8740157480314963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50596195376321E-2"/>
          <c:y val="2.0343213680740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Sheet1!$B$82:$B$125</c:f>
              <c:numCache>
                <c:formatCode>0.0000</c:formatCode>
                <c:ptCount val="44"/>
                <c:pt idx="0">
                  <c:v>-0.55000000000000004</c:v>
                </c:pt>
                <c:pt idx="1">
                  <c:v>-0.5</c:v>
                </c:pt>
                <c:pt idx="2">
                  <c:v>-0.45</c:v>
                </c:pt>
                <c:pt idx="3">
                  <c:v>-0.4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-0.125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-4.4999999999999998E-2</c:v>
                </c:pt>
                <c:pt idx="16">
                  <c:v>-3.5000000000000003E-2</c:v>
                </c:pt>
                <c:pt idx="17">
                  <c:v>-2.5000000000000001E-2</c:v>
                </c:pt>
                <c:pt idx="18">
                  <c:v>-2.2499999999999999E-2</c:v>
                </c:pt>
                <c:pt idx="19">
                  <c:v>0.2225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-0.05</c:v>
                </c:pt>
                <c:pt idx="35">
                  <c:v>-4.4999999999999998E-2</c:v>
                </c:pt>
                <c:pt idx="36">
                  <c:v>-3.5000000000000003E-2</c:v>
                </c:pt>
                <c:pt idx="37">
                  <c:v>-2.5000000000000001E-2</c:v>
                </c:pt>
                <c:pt idx="38">
                  <c:v>0.2225</c:v>
                </c:pt>
                <c:pt idx="39">
                  <c:v>0.22500000000000001</c:v>
                </c:pt>
                <c:pt idx="40">
                  <c:v>0.24</c:v>
                </c:pt>
                <c:pt idx="41">
                  <c:v>0.26</c:v>
                </c:pt>
                <c:pt idx="42">
                  <c:v>0.3</c:v>
                </c:pt>
                <c:pt idx="43">
                  <c:v>0.4</c:v>
                </c:pt>
              </c:numCache>
            </c:numRef>
          </c:xVal>
          <c:yVal>
            <c:numRef>
              <c:f>Sheet1!$E$82:$E$125</c:f>
              <c:numCache>
                <c:formatCode>0.00</c:formatCode>
                <c:ptCount val="44"/>
                <c:pt idx="0">
                  <c:v>2.679528403001072</c:v>
                </c:pt>
                <c:pt idx="1">
                  <c:v>2.9655990510083039</c:v>
                </c:pt>
                <c:pt idx="2">
                  <c:v>3.3288948069241013</c:v>
                </c:pt>
                <c:pt idx="3">
                  <c:v>3.7397157816005984</c:v>
                </c:pt>
                <c:pt idx="4">
                  <c:v>4.9309664694280073</c:v>
                </c:pt>
                <c:pt idx="5">
                  <c:v>5.8275058275058278</c:v>
                </c:pt>
                <c:pt idx="6">
                  <c:v>7.0821529745042495</c:v>
                </c:pt>
                <c:pt idx="7">
                  <c:v>8.9285714285714288</c:v>
                </c:pt>
                <c:pt idx="8">
                  <c:v>10.330578512396695</c:v>
                </c:pt>
                <c:pt idx="9">
                  <c:v>12.106537530266344</c:v>
                </c:pt>
                <c:pt idx="10">
                  <c:v>13.020833333333334</c:v>
                </c:pt>
                <c:pt idx="11">
                  <c:v>14.124293785310734</c:v>
                </c:pt>
                <c:pt idx="12">
                  <c:v>15.479876160990711</c:v>
                </c:pt>
                <c:pt idx="13">
                  <c:v>17.064846416382252</c:v>
                </c:pt>
                <c:pt idx="14">
                  <c:v>18.181818181818183</c:v>
                </c:pt>
                <c:pt idx="15">
                  <c:v>20.242914979757085</c:v>
                </c:pt>
                <c:pt idx="16">
                  <c:v>23.255813953488374</c:v>
                </c:pt>
                <c:pt idx="17">
                  <c:v>27.624309392265193</c:v>
                </c:pt>
                <c:pt idx="18">
                  <c:v>29.069767441860467</c:v>
                </c:pt>
                <c:pt idx="19">
                  <c:v>9.1743119266055047</c:v>
                </c:pt>
                <c:pt idx="20">
                  <c:v>9.1575091575091569</c:v>
                </c:pt>
                <c:pt idx="21">
                  <c:v>9.0579710144927539</c:v>
                </c:pt>
                <c:pt idx="22">
                  <c:v>8.7719298245614024</c:v>
                </c:pt>
                <c:pt idx="23">
                  <c:v>8.1433224755700326</c:v>
                </c:pt>
                <c:pt idx="24">
                  <c:v>7.5075075075075075</c:v>
                </c:pt>
                <c:pt idx="25">
                  <c:v>6.9444444444444446</c:v>
                </c:pt>
                <c:pt idx="26">
                  <c:v>5.8072009291521489</c:v>
                </c:pt>
                <c:pt idx="27">
                  <c:v>4.9554013875123886</c:v>
                </c:pt>
                <c:pt idx="28">
                  <c:v>3.7878787878787881</c:v>
                </c:pt>
                <c:pt idx="29">
                  <c:v>3.0193236714975846</c:v>
                </c:pt>
                <c:pt idx="31">
                  <c:v>3.3433634236041456</c:v>
                </c:pt>
                <c:pt idx="32">
                  <c:v>4.8262548262548268</c:v>
                </c:pt>
                <c:pt idx="33">
                  <c:v>8.3194675540765388</c:v>
                </c:pt>
                <c:pt idx="34">
                  <c:v>13.123359580052494</c:v>
                </c:pt>
                <c:pt idx="35">
                  <c:v>13.947001394700139</c:v>
                </c:pt>
                <c:pt idx="36">
                  <c:v>16.077170418006432</c:v>
                </c:pt>
                <c:pt idx="37">
                  <c:v>19.120458891013381</c:v>
                </c:pt>
                <c:pt idx="38">
                  <c:v>6.2539086929330834</c:v>
                </c:pt>
                <c:pt idx="39">
                  <c:v>6.2421972534332086</c:v>
                </c:pt>
                <c:pt idx="40">
                  <c:v>6.0204695966285371</c:v>
                </c:pt>
                <c:pt idx="41">
                  <c:v>5.5959709009513148</c:v>
                </c:pt>
                <c:pt idx="42">
                  <c:v>4.7573739295908659</c:v>
                </c:pt>
                <c:pt idx="43">
                  <c:v>3.3715441672285906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0.7"/>
          <c:min val="-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Estimates of computing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Sheet1!$O$3:$O$19</c:f>
              <c:numCache>
                <c:formatCode>General</c:formatCode>
                <c:ptCount val="17"/>
                <c:pt idx="0">
                  <c:v>400</c:v>
                </c:pt>
                <c:pt idx="1">
                  <c:v>200</c:v>
                </c:pt>
                <c:pt idx="2">
                  <c:v>70</c:v>
                </c:pt>
                <c:pt idx="3">
                  <c:v>70</c:v>
                </c:pt>
                <c:pt idx="4">
                  <c:v>600</c:v>
                </c:pt>
                <c:pt idx="5">
                  <c:v>125</c:v>
                </c:pt>
                <c:pt idx="6">
                  <c:v>125</c:v>
                </c:pt>
                <c:pt idx="7">
                  <c:v>150</c:v>
                </c:pt>
                <c:pt idx="8">
                  <c:v>150</c:v>
                </c:pt>
                <c:pt idx="9">
                  <c:v>300</c:v>
                </c:pt>
                <c:pt idx="10">
                  <c:v>300</c:v>
                </c:pt>
                <c:pt idx="11">
                  <c:v>80</c:v>
                </c:pt>
                <c:pt idx="12">
                  <c:v>100</c:v>
                </c:pt>
                <c:pt idx="13">
                  <c:v>70</c:v>
                </c:pt>
                <c:pt idx="14">
                  <c:v>250</c:v>
                </c:pt>
                <c:pt idx="15">
                  <c:v>150</c:v>
                </c:pt>
                <c:pt idx="16">
                  <c:v>150</c:v>
                </c:pt>
              </c:numCache>
            </c:numRef>
          </c:xVal>
          <c:yVal>
            <c:numRef>
              <c:f>Sheet1!$P$3:$P$19</c:f>
              <c:numCache>
                <c:formatCode>0</c:formatCode>
                <c:ptCount val="17"/>
                <c:pt idx="0">
                  <c:v>316.22776601683796</c:v>
                </c:pt>
                <c:pt idx="1">
                  <c:v>173.20508075688772</c:v>
                </c:pt>
                <c:pt idx="2">
                  <c:v>141.42135623730951</c:v>
                </c:pt>
                <c:pt idx="3">
                  <c:v>115.47005383792515</c:v>
                </c:pt>
                <c:pt idx="4">
                  <c:v>707.10678118654755</c:v>
                </c:pt>
                <c:pt idx="5">
                  <c:v>223.60679774997897</c:v>
                </c:pt>
                <c:pt idx="6">
                  <c:v>223.60679774997897</c:v>
                </c:pt>
                <c:pt idx="7">
                  <c:v>223.60679774997897</c:v>
                </c:pt>
                <c:pt idx="8">
                  <c:v>158.11388300841898</c:v>
                </c:pt>
                <c:pt idx="9">
                  <c:v>223.60679774997897</c:v>
                </c:pt>
                <c:pt idx="10">
                  <c:v>223.60679774997897</c:v>
                </c:pt>
                <c:pt idx="11">
                  <c:v>100</c:v>
                </c:pt>
                <c:pt idx="12">
                  <c:v>84.515425472851661</c:v>
                </c:pt>
                <c:pt idx="13">
                  <c:v>79.05694150420949</c:v>
                </c:pt>
                <c:pt idx="14">
                  <c:v>316.22776601683796</c:v>
                </c:pt>
                <c:pt idx="15">
                  <c:v>346.41016151377545</c:v>
                </c:pt>
                <c:pt idx="16">
                  <c:v>387.29833462074168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A-8F46-BEFC-787485DC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82640"/>
        <c:axId val="1275296432"/>
      </c:scatterChart>
      <c:valAx>
        <c:axId val="3427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96432"/>
        <c:crosses val="autoZero"/>
        <c:crossBetween val="midCat"/>
      </c:valAx>
      <c:valAx>
        <c:axId val="12752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calculated</a:t>
            </a:r>
            <a:r>
              <a:rPr lang="en-US" baseline="0"/>
              <a:t>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Sheet1!$E$2:$E$27</c:f>
              <c:numCache>
                <c:formatCode>0.00</c:formatCode>
                <c:ptCount val="26"/>
                <c:pt idx="0">
                  <c:v>23.52941176470588</c:v>
                </c:pt>
                <c:pt idx="1">
                  <c:v>6.666666666666667</c:v>
                </c:pt>
                <c:pt idx="2">
                  <c:v>12.096774193548388</c:v>
                </c:pt>
                <c:pt idx="3">
                  <c:v>14.705882352941176</c:v>
                </c:pt>
                <c:pt idx="4">
                  <c:v>18.018018018018015</c:v>
                </c:pt>
                <c:pt idx="5">
                  <c:v>2.8441410693970424</c:v>
                </c:pt>
                <c:pt idx="6">
                  <c:v>2.8200789622109417</c:v>
                </c:pt>
                <c:pt idx="7">
                  <c:v>3.3046926635822866</c:v>
                </c:pt>
                <c:pt idx="8">
                  <c:v>9.2936802973977706</c:v>
                </c:pt>
                <c:pt idx="9">
                  <c:v>13.157894736842106</c:v>
                </c:pt>
                <c:pt idx="10">
                  <c:v>14.326647564469914</c:v>
                </c:pt>
                <c:pt idx="11">
                  <c:v>16.129032258064516</c:v>
                </c:pt>
                <c:pt idx="12">
                  <c:v>20.833333333333336</c:v>
                </c:pt>
                <c:pt idx="13">
                  <c:v>24.630541871921185</c:v>
                </c:pt>
                <c:pt idx="14">
                  <c:v>26.315789473684212</c:v>
                </c:pt>
                <c:pt idx="15">
                  <c:v>6.5061808718282368</c:v>
                </c:pt>
                <c:pt idx="16">
                  <c:v>5.9142434696895023</c:v>
                </c:pt>
                <c:pt idx="17">
                  <c:v>5.2521008403361344</c:v>
                </c:pt>
                <c:pt idx="18">
                  <c:v>5.0939191340337473</c:v>
                </c:pt>
                <c:pt idx="19">
                  <c:v>8.6058519793459567</c:v>
                </c:pt>
                <c:pt idx="20">
                  <c:v>8.2372322899505761</c:v>
                </c:pt>
                <c:pt idx="21">
                  <c:v>2.6123301985370948</c:v>
                </c:pt>
                <c:pt idx="22">
                  <c:v>4.0816326530612246</c:v>
                </c:pt>
                <c:pt idx="23">
                  <c:v>3.4270047978067169</c:v>
                </c:pt>
                <c:pt idx="24">
                  <c:v>3.2894736842105261</c:v>
                </c:pt>
                <c:pt idx="25">
                  <c:v>7.8740157480314963</c:v>
                </c:pt>
              </c:numCache>
            </c:numRef>
          </c:xVal>
          <c:yVal>
            <c:numRef>
              <c:f>Sheet1!$R$2:$R$27</c:f>
              <c:numCache>
                <c:formatCode>0.000</c:formatCode>
                <c:ptCount val="26"/>
                <c:pt idx="0">
                  <c:v>32.549794949373215</c:v>
                </c:pt>
                <c:pt idx="1">
                  <c:v>9.0259554721212236</c:v>
                </c:pt>
                <c:pt idx="2">
                  <c:v>16.68952891401068</c:v>
                </c:pt>
                <c:pt idx="3">
                  <c:v>20.472069484867362</c:v>
                </c:pt>
                <c:pt idx="4">
                  <c:v>25.128994266911103</c:v>
                </c:pt>
                <c:pt idx="5">
                  <c:v>3.9026079383284422</c:v>
                </c:pt>
                <c:pt idx="6">
                  <c:v>4.5925435580126122</c:v>
                </c:pt>
                <c:pt idx="7">
                  <c:v>5.1639948601962935</c:v>
                </c:pt>
                <c:pt idx="8">
                  <c:v>12.879255002086836</c:v>
                </c:pt>
                <c:pt idx="9">
                  <c:v>18.317102246607895</c:v>
                </c:pt>
                <c:pt idx="10">
                  <c:v>19.516116746301115</c:v>
                </c:pt>
                <c:pt idx="11">
                  <c:v>21.849056918299478</c:v>
                </c:pt>
                <c:pt idx="12">
                  <c:v>29.106509385017066</c:v>
                </c:pt>
                <c:pt idx="13">
                  <c:v>34.484883221422045</c:v>
                </c:pt>
                <c:pt idx="14">
                  <c:v>36.883074058964866</c:v>
                </c:pt>
                <c:pt idx="15">
                  <c:v>9.0259554721212218</c:v>
                </c:pt>
                <c:pt idx="16">
                  <c:v>8.2166088571218108</c:v>
                </c:pt>
                <c:pt idx="17">
                  <c:v>7.3262125203953081</c:v>
                </c:pt>
                <c:pt idx="18">
                  <c:v>7.0851347769532884</c:v>
                </c:pt>
                <c:pt idx="19">
                  <c:v>11.961979757256026</c:v>
                </c:pt>
                <c:pt idx="20">
                  <c:v>11.979082716799034</c:v>
                </c:pt>
                <c:pt idx="21">
                  <c:v>3.6125400368330478</c:v>
                </c:pt>
                <c:pt idx="22">
                  <c:v>5.6161527583630226</c:v>
                </c:pt>
                <c:pt idx="23">
                  <c:v>4.9679867345362334</c:v>
                </c:pt>
                <c:pt idx="24">
                  <c:v>5.2287537142429255</c:v>
                </c:pt>
                <c:pt idx="25">
                  <c:v>11.417474897370257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D-EB4E-A4B0-0D88B65C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58143"/>
        <c:axId val="1849482175"/>
      </c:scatterChart>
      <c:valAx>
        <c:axId val="18490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82175"/>
        <c:crosses val="autoZero"/>
        <c:crossBetween val="midCat"/>
      </c:valAx>
      <c:valAx>
        <c:axId val="1849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280823283165554"/>
                  <c:y val="-3.9294093340373266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Sheet1!$B$47:$B$77</c:f>
              <c:numCache>
                <c:formatCode>General</c:formatCode>
                <c:ptCount val="31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250</c:v>
                </c:pt>
                <c:pt idx="29">
                  <c:v>260</c:v>
                </c:pt>
                <c:pt idx="30">
                  <c:v>270</c:v>
                </c:pt>
              </c:numCache>
            </c:numRef>
          </c:xVal>
          <c:yVal>
            <c:numRef>
              <c:f>Sheet1!$C$47:$C$77</c:f>
              <c:numCache>
                <c:formatCode>General</c:formatCode>
                <c:ptCount val="31"/>
                <c:pt idx="0">
                  <c:v>175.4</c:v>
                </c:pt>
                <c:pt idx="1">
                  <c:v>175.4</c:v>
                </c:pt>
                <c:pt idx="2">
                  <c:v>175.4</c:v>
                </c:pt>
                <c:pt idx="3">
                  <c:v>175.4</c:v>
                </c:pt>
                <c:pt idx="4">
                  <c:v>175.4</c:v>
                </c:pt>
                <c:pt idx="5">
                  <c:v>175.4</c:v>
                </c:pt>
                <c:pt idx="6">
                  <c:v>175.4</c:v>
                </c:pt>
                <c:pt idx="7">
                  <c:v>175.4</c:v>
                </c:pt>
                <c:pt idx="8">
                  <c:v>175.4</c:v>
                </c:pt>
                <c:pt idx="9">
                  <c:v>175.4</c:v>
                </c:pt>
                <c:pt idx="10">
                  <c:v>175.4</c:v>
                </c:pt>
                <c:pt idx="11">
                  <c:v>175.4</c:v>
                </c:pt>
                <c:pt idx="12">
                  <c:v>175.4</c:v>
                </c:pt>
                <c:pt idx="13">
                  <c:v>175.4</c:v>
                </c:pt>
                <c:pt idx="14">
                  <c:v>175.4</c:v>
                </c:pt>
                <c:pt idx="15">
                  <c:v>175.4</c:v>
                </c:pt>
                <c:pt idx="16">
                  <c:v>175.4</c:v>
                </c:pt>
                <c:pt idx="17">
                  <c:v>175.4</c:v>
                </c:pt>
                <c:pt idx="18">
                  <c:v>175.4</c:v>
                </c:pt>
                <c:pt idx="19">
                  <c:v>175.4</c:v>
                </c:pt>
                <c:pt idx="20">
                  <c:v>175.4</c:v>
                </c:pt>
                <c:pt idx="21">
                  <c:v>175.4</c:v>
                </c:pt>
                <c:pt idx="22">
                  <c:v>175.4</c:v>
                </c:pt>
                <c:pt idx="23">
                  <c:v>175.4</c:v>
                </c:pt>
                <c:pt idx="24">
                  <c:v>175.4</c:v>
                </c:pt>
                <c:pt idx="25">
                  <c:v>175.4</c:v>
                </c:pt>
                <c:pt idx="26">
                  <c:v>175.4</c:v>
                </c:pt>
                <c:pt idx="27">
                  <c:v>175.4</c:v>
                </c:pt>
                <c:pt idx="28">
                  <c:v>504.2</c:v>
                </c:pt>
                <c:pt idx="29">
                  <c:v>1320</c:v>
                </c:pt>
                <c:pt idx="30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5-604B-A166-511A37FD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41519"/>
        <c:axId val="1361960367"/>
      </c:scatterChart>
      <c:valAx>
        <c:axId val="136174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60367"/>
        <c:crosses val="autoZero"/>
        <c:crossBetween val="midCat"/>
      </c:valAx>
      <c:valAx>
        <c:axId val="13619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165100</xdr:colOff>
      <xdr:row>1</xdr:row>
      <xdr:rowOff>115138</xdr:rowOff>
    </xdr:from>
    <xdr:to>
      <xdr:col>23</xdr:col>
      <xdr:colOff>277724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91</xdr:row>
      <xdr:rowOff>9104</xdr:rowOff>
    </xdr:from>
    <xdr:to>
      <xdr:col>19</xdr:col>
      <xdr:colOff>728133</xdr:colOff>
      <xdr:row>107</xdr:row>
      <xdr:rowOff>50799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609602</xdr:colOff>
      <xdr:row>2</xdr:row>
      <xdr:rowOff>186746</xdr:rowOff>
    </xdr:from>
    <xdr:to>
      <xdr:col>28</xdr:col>
      <xdr:colOff>508001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33692-A69E-0E8A-4013-705360BB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986277</xdr:colOff>
      <xdr:row>32</xdr:row>
      <xdr:rowOff>108085</xdr:rowOff>
    </xdr:from>
    <xdr:to>
      <xdr:col>23</xdr:col>
      <xdr:colOff>622300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5D394-3FA0-0407-FAA1-14356D3D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584200</xdr:colOff>
      <xdr:row>50</xdr:row>
      <xdr:rowOff>25400</xdr:rowOff>
    </xdr:from>
    <xdr:to>
      <xdr:col>14</xdr:col>
      <xdr:colOff>635000</xdr:colOff>
      <xdr:row>70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23025D-C3AE-ACC5-F285-32FD18B0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S132"/>
  <sheetViews>
    <sheetView tabSelected="1" zoomScale="94" workbookViewId="0">
      <pane ySplit="1" topLeftCell="A2" activePane="bottomLeft" state="frozen"/>
      <selection pane="bottomLeft" activeCell="N39" sqref="N39"/>
    </sheetView>
  </sheetViews>
  <sheetFormatPr baseColWidth="10" defaultRowHeight="16" x14ac:dyDescent="0.2"/>
  <cols>
    <col min="1" max="1" width="6.6640625" customWidth="1"/>
    <col min="2" max="2" width="12.6640625" customWidth="1"/>
    <col min="3" max="3" width="11" style="7" customWidth="1"/>
    <col min="4" max="4" width="8" style="22" customWidth="1"/>
    <col min="5" max="5" width="7.5" customWidth="1"/>
    <col min="6" max="6" width="12.33203125" style="7" customWidth="1"/>
    <col min="7" max="7" width="10.5" customWidth="1"/>
    <col min="8" max="9" width="6.83203125" customWidth="1"/>
    <col min="10" max="10" width="9.83203125" customWidth="1"/>
    <col min="11" max="11" width="9.1640625" style="7" customWidth="1"/>
    <col min="12" max="12" width="9.1640625" customWidth="1"/>
    <col min="13" max="13" width="5.1640625" customWidth="1"/>
    <col min="14" max="14" width="6.6640625" style="7" customWidth="1"/>
    <col min="15" max="15" width="9.6640625" customWidth="1"/>
    <col min="16" max="16" width="7" customWidth="1"/>
    <col min="17" max="17" width="8.6640625" customWidth="1"/>
    <col min="18" max="18" width="13.33203125" customWidth="1"/>
  </cols>
  <sheetData>
    <row r="1" spans="1:19" ht="17" x14ac:dyDescent="0.25">
      <c r="A1" t="s">
        <v>14</v>
      </c>
      <c r="B1" t="s">
        <v>19</v>
      </c>
      <c r="C1" s="7" t="s">
        <v>4</v>
      </c>
      <c r="D1" s="22" t="s">
        <v>2</v>
      </c>
      <c r="E1" t="s">
        <v>3</v>
      </c>
      <c r="F1" s="7" t="s">
        <v>0</v>
      </c>
      <c r="G1" t="s">
        <v>7</v>
      </c>
      <c r="H1" t="s">
        <v>6</v>
      </c>
      <c r="I1" t="s">
        <v>29</v>
      </c>
      <c r="J1" t="s">
        <v>34</v>
      </c>
      <c r="K1" s="35" t="s">
        <v>30</v>
      </c>
      <c r="L1" s="1" t="s">
        <v>1</v>
      </c>
      <c r="M1" t="s">
        <v>5</v>
      </c>
      <c r="N1" s="7" t="s">
        <v>10</v>
      </c>
      <c r="O1" t="s">
        <v>33</v>
      </c>
      <c r="P1" t="s">
        <v>20</v>
      </c>
      <c r="Q1" t="s">
        <v>27</v>
      </c>
      <c r="R1" t="s">
        <v>28</v>
      </c>
    </row>
    <row r="2" spans="1:19" ht="17" x14ac:dyDescent="0.25">
      <c r="A2" s="6"/>
      <c r="B2" s="3">
        <f>F2^$C$33*C2^$C$36*N2^$C$35*L2^$C$34*$C$37</f>
        <v>25.424641809046072</v>
      </c>
      <c r="C2" s="7">
        <v>8</v>
      </c>
      <c r="D2" s="8">
        <v>0.34</v>
      </c>
      <c r="E2" s="3">
        <f>C2/D2</f>
        <v>23.52941176470588</v>
      </c>
      <c r="F2" s="17">
        <v>1E-3</v>
      </c>
      <c r="G2" s="2">
        <v>0.22</v>
      </c>
      <c r="H2">
        <v>0.2</v>
      </c>
      <c r="I2">
        <v>240</v>
      </c>
      <c r="J2">
        <v>68.599999999999994</v>
      </c>
      <c r="K2" s="36">
        <v>4.5499999999999999E-2</v>
      </c>
      <c r="L2" s="34">
        <f>K2/100</f>
        <v>4.55E-4</v>
      </c>
      <c r="M2">
        <v>1</v>
      </c>
      <c r="N2" s="7">
        <v>34</v>
      </c>
      <c r="O2">
        <v>400</v>
      </c>
      <c r="P2" s="11">
        <f>(1/F2*C2)^0.5</f>
        <v>89.442719099991592</v>
      </c>
      <c r="Q2" s="2">
        <f>($C$41*B2+$C$42)/($C$41*$C$39+$C$42)</f>
        <v>3.3746992378553848</v>
      </c>
      <c r="R2" s="2">
        <f>$C$43*(1-EXP(-1/((G2-$C$40)*$C$44)))*Q2</f>
        <v>32.549794949373215</v>
      </c>
      <c r="S2" s="6"/>
    </row>
    <row r="3" spans="1:19" s="29" customFormat="1" ht="17" x14ac:dyDescent="0.25">
      <c r="A3"/>
      <c r="B3" s="3">
        <f>F3^$C$33*C3^$C$36*N3^$C$35*L3^$C$34*$C$37</f>
        <v>7.1895946958663917</v>
      </c>
      <c r="C3" s="7">
        <v>10</v>
      </c>
      <c r="D3" s="8">
        <v>1.5</v>
      </c>
      <c r="E3" s="3">
        <f>C3/D3</f>
        <v>6.666666666666667</v>
      </c>
      <c r="F3" s="17">
        <v>1E-4</v>
      </c>
      <c r="G3" s="2">
        <v>0.22</v>
      </c>
      <c r="H3">
        <v>0.2</v>
      </c>
      <c r="I3">
        <v>240</v>
      </c>
      <c r="J3">
        <v>68.599999999999994</v>
      </c>
      <c r="K3" s="36">
        <v>5.6899999999999999E-2</v>
      </c>
      <c r="L3" s="34">
        <f>K3/100</f>
        <v>5.6899999999999995E-4</v>
      </c>
      <c r="M3">
        <v>1</v>
      </c>
      <c r="N3" s="7">
        <v>34</v>
      </c>
      <c r="O3">
        <v>400</v>
      </c>
      <c r="P3" s="11">
        <f>(1/F3*C3)^0.5</f>
        <v>316.22776601683796</v>
      </c>
      <c r="Q3" s="2">
        <f>($C$41*B3+$C$42)/($C$41*$C$39+$C$42)</f>
        <v>0.93579345430778726</v>
      </c>
      <c r="R3" s="2">
        <f>$C$43*(1-EXP(-1/((G3-$C$40)*$C$44)))*Q3</f>
        <v>9.0259554721212236</v>
      </c>
      <c r="S3"/>
    </row>
    <row r="4" spans="1:19" s="29" customFormat="1" ht="17" x14ac:dyDescent="0.25">
      <c r="A4"/>
      <c r="B4" s="3">
        <f>F4^$C$33*C4^$C$36*N4^$C$35*L4^$C$34*$C$37</f>
        <v>13.13019052858764</v>
      </c>
      <c r="C4" s="7">
        <v>15</v>
      </c>
      <c r="D4" s="8">
        <v>1.24</v>
      </c>
      <c r="E4" s="3">
        <f>C4/D4</f>
        <v>12.096774193548388</v>
      </c>
      <c r="F4" s="17">
        <v>5.0000000000000001E-4</v>
      </c>
      <c r="G4" s="2">
        <v>0.22</v>
      </c>
      <c r="H4">
        <v>0.2</v>
      </c>
      <c r="I4">
        <v>240</v>
      </c>
      <c r="J4">
        <v>68.599999999999994</v>
      </c>
      <c r="K4" s="36">
        <v>8.5300000000000001E-2</v>
      </c>
      <c r="L4" s="34">
        <f>K4/100</f>
        <v>8.5300000000000003E-4</v>
      </c>
      <c r="M4">
        <v>1</v>
      </c>
      <c r="N4" s="7">
        <v>34</v>
      </c>
      <c r="O4">
        <v>200</v>
      </c>
      <c r="P4" s="11">
        <f>(1/F4*C4)^0.5</f>
        <v>173.20508075688772</v>
      </c>
      <c r="Q4" s="2">
        <f>($C$41*B4+$C$42)/($C$41*$C$39+$C$42)</f>
        <v>1.7303377976383165</v>
      </c>
      <c r="R4" s="2">
        <f>$C$43*(1-EXP(-1/((G4-$C$40)*$C$44)))*Q4</f>
        <v>16.68952891401068</v>
      </c>
      <c r="S4"/>
    </row>
    <row r="5" spans="1:19" s="29" customFormat="1" ht="17" x14ac:dyDescent="0.25">
      <c r="A5"/>
      <c r="B5" s="3">
        <f>F5^$C$33*C5^$C$36*N5^$C$35*L5^$C$34*$C$37</f>
        <v>16.062314155080887</v>
      </c>
      <c r="C5" s="7">
        <v>20</v>
      </c>
      <c r="D5" s="8">
        <v>1.36</v>
      </c>
      <c r="E5" s="3">
        <f>C5/D5</f>
        <v>14.705882352941176</v>
      </c>
      <c r="F5" s="17">
        <v>1E-3</v>
      </c>
      <c r="G5" s="2">
        <v>0.22</v>
      </c>
      <c r="H5">
        <v>0.2</v>
      </c>
      <c r="I5">
        <v>240</v>
      </c>
      <c r="J5">
        <v>68.599999999999994</v>
      </c>
      <c r="K5" s="36">
        <v>0.114</v>
      </c>
      <c r="L5" s="34">
        <f>K5/100</f>
        <v>1.14E-3</v>
      </c>
      <c r="M5">
        <v>1</v>
      </c>
      <c r="N5" s="7">
        <v>34</v>
      </c>
      <c r="O5">
        <v>70</v>
      </c>
      <c r="P5" s="11">
        <f>(1/F5*C5)^0.5</f>
        <v>141.42135623730951</v>
      </c>
      <c r="Q5" s="2">
        <f>($C$41*B5+$C$42)/($C$41*$C$39+$C$42)</f>
        <v>2.122504224538432</v>
      </c>
      <c r="R5" s="2">
        <f>$C$43*(1-EXP(-1/((G5-$C$40)*$C$44)))*Q5</f>
        <v>20.472069484867362</v>
      </c>
      <c r="S5"/>
    </row>
    <row r="6" spans="1:19" ht="17" x14ac:dyDescent="0.25">
      <c r="A6" s="29"/>
      <c r="B6" s="3">
        <f>F6^$C$33*C6^$C$36*N6^$C$35*L6^$C$34*$C$37</f>
        <v>19.67223688411584</v>
      </c>
      <c r="C6" s="7">
        <v>20</v>
      </c>
      <c r="D6" s="8">
        <v>1.1100000000000001</v>
      </c>
      <c r="E6" s="3">
        <f>C6/D6</f>
        <v>18.018018018018015</v>
      </c>
      <c r="F6" s="17">
        <v>1.5E-3</v>
      </c>
      <c r="G6" s="2">
        <v>0.22</v>
      </c>
      <c r="H6">
        <v>0.2</v>
      </c>
      <c r="I6">
        <v>240</v>
      </c>
      <c r="J6">
        <v>68.599999999999994</v>
      </c>
      <c r="K6" s="36">
        <v>0.114</v>
      </c>
      <c r="L6" s="34">
        <f>K6/100</f>
        <v>1.14E-3</v>
      </c>
      <c r="M6">
        <v>1</v>
      </c>
      <c r="N6" s="7">
        <v>34</v>
      </c>
      <c r="O6">
        <v>70</v>
      </c>
      <c r="P6" s="11">
        <f>(1/F6*C6)^0.5</f>
        <v>115.47005383792515</v>
      </c>
      <c r="Q6" s="2">
        <f>($C$41*B6+$C$42)/($C$41*$C$39+$C$42)</f>
        <v>2.605325100588697</v>
      </c>
      <c r="R6" s="2">
        <f>$C$43*(1-EXP(-1/((G6-$C$40)*$C$44)))*Q6</f>
        <v>25.128994266911103</v>
      </c>
      <c r="S6" s="6"/>
    </row>
    <row r="7" spans="1:19" ht="17" x14ac:dyDescent="0.25">
      <c r="B7" s="3">
        <f>F7^$C$33*C7^$C$36*N7^$C$35*L7^$C$34*$C$37</f>
        <v>3.2181136055347066</v>
      </c>
      <c r="C7" s="7">
        <v>50</v>
      </c>
      <c r="D7" s="8">
        <v>17.579999999999998</v>
      </c>
      <c r="E7" s="3">
        <f>C7/D7</f>
        <v>2.8441410693970424</v>
      </c>
      <c r="F7" s="17">
        <v>1E-4</v>
      </c>
      <c r="G7" s="2">
        <v>0.22</v>
      </c>
      <c r="H7">
        <v>0.2</v>
      </c>
      <c r="I7">
        <v>240</v>
      </c>
      <c r="J7">
        <v>68.599999999999994</v>
      </c>
      <c r="K7" s="36">
        <v>0.28399999999999997</v>
      </c>
      <c r="L7" s="34">
        <f>K7/100</f>
        <v>2.8399999999999996E-3</v>
      </c>
      <c r="M7">
        <v>1</v>
      </c>
      <c r="N7" s="7">
        <v>34</v>
      </c>
      <c r="O7">
        <v>600</v>
      </c>
      <c r="P7" s="11">
        <f>(1/F7*C7)^0.5</f>
        <v>707.10678118654755</v>
      </c>
      <c r="Q7" s="2">
        <f>($C$41*B7+$C$42)/($C$41*$C$39+$C$42)</f>
        <v>0.40461477731610024</v>
      </c>
      <c r="R7" s="2">
        <f>$C$43*(1-EXP(-1/((G7-$C$40)*$C$44)))*Q7</f>
        <v>3.9026079383284422</v>
      </c>
    </row>
    <row r="8" spans="1:19" ht="17" x14ac:dyDescent="0.25">
      <c r="B8" s="3">
        <f>F8^$C$33*C8^$C$36*N8^$C$35*L8^$C$34*$C$37</f>
        <v>3.7529331252040077</v>
      </c>
      <c r="C8" s="7">
        <v>50</v>
      </c>
      <c r="D8" s="8">
        <v>17.73</v>
      </c>
      <c r="E8" s="3">
        <f>C8/D8</f>
        <v>2.8200789622109417</v>
      </c>
      <c r="F8" s="17">
        <v>1E-3</v>
      </c>
      <c r="G8" s="2">
        <v>0.22</v>
      </c>
      <c r="H8">
        <v>0.2</v>
      </c>
      <c r="I8">
        <v>240</v>
      </c>
      <c r="J8">
        <v>68.599999999999994</v>
      </c>
      <c r="K8" s="36">
        <v>0.28399999999999997</v>
      </c>
      <c r="L8" s="34">
        <f>K8/100</f>
        <v>2.8399999999999996E-3</v>
      </c>
      <c r="M8">
        <v>1</v>
      </c>
      <c r="N8" s="7">
        <v>250</v>
      </c>
      <c r="O8">
        <v>125</v>
      </c>
      <c r="P8" s="11">
        <f>(1/F8*C8)^0.5</f>
        <v>223.60679774997897</v>
      </c>
      <c r="Q8" s="2">
        <f>($C$41*B8+$C$42)/($C$41*$C$39+$C$42)</f>
        <v>0.47614595634622453</v>
      </c>
      <c r="R8" s="2">
        <f>$C$43*(1-EXP(-1/((G8-$C$40)*$C$44)))*Q8</f>
        <v>4.5925435580126122</v>
      </c>
      <c r="S8" s="29"/>
    </row>
    <row r="9" spans="1:19" ht="17" x14ac:dyDescent="0.25">
      <c r="B9" s="3">
        <f>F9^$C$33*C9^$C$36*N9^$C$35*L9^$C$34*$C$37</f>
        <v>4.1959067914834458</v>
      </c>
      <c r="C9" s="7">
        <v>50</v>
      </c>
      <c r="D9" s="8">
        <v>15.13</v>
      </c>
      <c r="E9" s="3">
        <f>C9/D9</f>
        <v>3.3046926635822866</v>
      </c>
      <c r="F9" s="17">
        <v>1E-3</v>
      </c>
      <c r="G9" s="2">
        <v>0.22</v>
      </c>
      <c r="H9">
        <v>0.2</v>
      </c>
      <c r="I9">
        <v>240</v>
      </c>
      <c r="J9">
        <v>68.599999999999994</v>
      </c>
      <c r="K9" s="36">
        <v>0.28399999999999997</v>
      </c>
      <c r="L9" s="34">
        <f>K9/100</f>
        <v>2.8399999999999996E-3</v>
      </c>
      <c r="M9">
        <v>1</v>
      </c>
      <c r="N9" s="7">
        <v>200</v>
      </c>
      <c r="O9">
        <v>125</v>
      </c>
      <c r="P9" s="11">
        <f>(1/F9*C9)^0.5</f>
        <v>223.60679774997897</v>
      </c>
      <c r="Q9" s="2">
        <f>($C$41*B9+$C$42)/($C$41*$C$39+$C$42)</f>
        <v>0.53539291249295973</v>
      </c>
      <c r="R9" s="2">
        <f>$C$43*(1-EXP(-1/((G9-$C$40)*$C$44)))*Q9</f>
        <v>5.1639948601962935</v>
      </c>
      <c r="S9" s="29"/>
    </row>
    <row r="10" spans="1:19" ht="17" x14ac:dyDescent="0.25">
      <c r="A10" s="29"/>
      <c r="B10" s="3">
        <f>F10^$C$33*C10^$C$36*N10^$C$35*L10^$C$34*$C$37</f>
        <v>10.176568762666319</v>
      </c>
      <c r="C10" s="7">
        <v>50</v>
      </c>
      <c r="D10" s="8">
        <v>5.38</v>
      </c>
      <c r="E10" s="3">
        <f>C10/D10</f>
        <v>9.2936802973977706</v>
      </c>
      <c r="F10" s="17">
        <v>1E-3</v>
      </c>
      <c r="G10" s="2">
        <v>0.22</v>
      </c>
      <c r="H10">
        <v>0.2</v>
      </c>
      <c r="I10">
        <v>240</v>
      </c>
      <c r="J10">
        <v>68.599999999999994</v>
      </c>
      <c r="K10" s="36">
        <v>0.28399999999999997</v>
      </c>
      <c r="L10" s="34">
        <f>K10/100</f>
        <v>2.8399999999999996E-3</v>
      </c>
      <c r="M10">
        <v>1</v>
      </c>
      <c r="N10" s="7">
        <v>34</v>
      </c>
      <c r="O10">
        <v>150</v>
      </c>
      <c r="P10" s="11">
        <f>(1/F10*C10)^0.5</f>
        <v>223.60679774997897</v>
      </c>
      <c r="Q10" s="2">
        <f>($C$41*B10+$C$42)/($C$41*$C$39+$C$42)</f>
        <v>1.3352960320422707</v>
      </c>
      <c r="R10" s="2">
        <f>$C$43*(1-EXP(-1/((G10-$C$40)*$C$44)))*Q10</f>
        <v>12.879255002086836</v>
      </c>
    </row>
    <row r="11" spans="1:19" ht="17" x14ac:dyDescent="0.25">
      <c r="B11" s="3">
        <f>F11^$C$33*C11^$C$36*N11^$C$35*L11^$C$34*$C$37</f>
        <v>14.391841562585093</v>
      </c>
      <c r="C11" s="7">
        <v>50</v>
      </c>
      <c r="D11" s="8">
        <v>3.8</v>
      </c>
      <c r="E11" s="3">
        <f>C11/D11</f>
        <v>13.157894736842106</v>
      </c>
      <c r="F11" s="17">
        <v>2E-3</v>
      </c>
      <c r="G11" s="2">
        <v>0.22</v>
      </c>
      <c r="H11">
        <v>0.2</v>
      </c>
      <c r="I11">
        <v>240</v>
      </c>
      <c r="J11">
        <v>68.599999999999994</v>
      </c>
      <c r="K11" s="36">
        <v>0.28399999999999997</v>
      </c>
      <c r="L11" s="34">
        <f>K11/100</f>
        <v>2.8399999999999996E-3</v>
      </c>
      <c r="M11">
        <v>1</v>
      </c>
      <c r="N11" s="7">
        <v>34</v>
      </c>
      <c r="O11">
        <v>150</v>
      </c>
      <c r="P11" s="11">
        <f>(1/F11*C11)^0.5</f>
        <v>158.11388300841898</v>
      </c>
      <c r="Q11" s="2">
        <f>($C$41*B11+$C$42)/($C$41*$C$39+$C$42)</f>
        <v>1.8990814254741453</v>
      </c>
      <c r="R11" s="2">
        <f>$C$43*(1-EXP(-1/((G11-$C$40)*$C$44)))*Q11</f>
        <v>18.317102246607895</v>
      </c>
    </row>
    <row r="12" spans="1:19" ht="17" x14ac:dyDescent="0.25">
      <c r="B12" s="3">
        <f>F12^$C$33*C12^$C$36*N12^$C$35*L12^$C$34*$C$37</f>
        <v>15.321285325897389</v>
      </c>
      <c r="C12" s="7">
        <v>50</v>
      </c>
      <c r="D12" s="8">
        <v>3.49</v>
      </c>
      <c r="E12" s="3">
        <f>C12/D12</f>
        <v>14.326647564469914</v>
      </c>
      <c r="F12" s="17">
        <v>1E-3</v>
      </c>
      <c r="G12" s="2">
        <v>0.22</v>
      </c>
      <c r="H12">
        <v>0.2</v>
      </c>
      <c r="I12">
        <v>240</v>
      </c>
      <c r="J12">
        <v>68.599999999999994</v>
      </c>
      <c r="K12" s="36">
        <v>0.28399999999999997</v>
      </c>
      <c r="L12" s="34">
        <f>K12/100</f>
        <v>2.8399999999999996E-3</v>
      </c>
      <c r="M12">
        <v>1</v>
      </c>
      <c r="N12" s="7">
        <v>15</v>
      </c>
      <c r="O12">
        <v>300</v>
      </c>
      <c r="P12" s="11">
        <f>(1/F12*C12)^0.5</f>
        <v>223.60679774997897</v>
      </c>
      <c r="Q12" s="2">
        <f>($C$41*B12+$C$42)/($C$41*$C$39+$C$42)</f>
        <v>2.0233929096044063</v>
      </c>
      <c r="R12" s="2">
        <f>$C$43*(1-EXP(-1/((G12-$C$40)*$C$44)))*Q12</f>
        <v>19.516116746301115</v>
      </c>
    </row>
    <row r="13" spans="1:19" ht="17" x14ac:dyDescent="0.25">
      <c r="A13" s="6"/>
      <c r="B13" s="3">
        <f>F13^$C$33*C13^$C$36*N13^$C$35*L13^$C$34*$C$37</f>
        <v>17.129717745688293</v>
      </c>
      <c r="C13" s="7">
        <v>50</v>
      </c>
      <c r="D13" s="8">
        <v>3.1</v>
      </c>
      <c r="E13" s="3">
        <f>C13/D13</f>
        <v>16.129032258064516</v>
      </c>
      <c r="F13" s="17">
        <v>1E-3</v>
      </c>
      <c r="G13" s="2">
        <v>0.22</v>
      </c>
      <c r="H13">
        <v>0.2</v>
      </c>
      <c r="I13">
        <v>240</v>
      </c>
      <c r="J13">
        <v>68.599999999999994</v>
      </c>
      <c r="K13" s="36">
        <v>0.28399999999999997</v>
      </c>
      <c r="L13" s="34">
        <f>K13/100</f>
        <v>2.8399999999999996E-3</v>
      </c>
      <c r="M13">
        <v>1</v>
      </c>
      <c r="N13" s="7">
        <v>12</v>
      </c>
      <c r="O13">
        <v>300</v>
      </c>
      <c r="P13" s="11">
        <f>(1/F13*C13)^0.5</f>
        <v>223.60679774997897</v>
      </c>
      <c r="Q13" s="2">
        <f>($C$41*B13+$C$42)/($C$41*$C$39+$C$42)</f>
        <v>2.2652675952253274</v>
      </c>
      <c r="R13" s="2">
        <f>$C$43*(1-EXP(-1/((G13-$C$40)*$C$44)))*Q13</f>
        <v>21.849056918299478</v>
      </c>
    </row>
    <row r="14" spans="1:19" ht="17" x14ac:dyDescent="0.25">
      <c r="B14" s="3">
        <f>F14^$C$33*C14^$C$36*N14^$C$35*L14^$C$34*$C$37</f>
        <v>22.75549953102281</v>
      </c>
      <c r="C14" s="7">
        <v>50</v>
      </c>
      <c r="D14" s="8">
        <v>2.4</v>
      </c>
      <c r="E14" s="3">
        <f>C14/D14</f>
        <v>20.833333333333336</v>
      </c>
      <c r="F14" s="17">
        <v>5.0000000000000001E-3</v>
      </c>
      <c r="G14" s="2">
        <v>0.22</v>
      </c>
      <c r="H14">
        <v>0.2</v>
      </c>
      <c r="I14">
        <v>240</v>
      </c>
      <c r="J14">
        <v>68.599999999999994</v>
      </c>
      <c r="K14" s="36">
        <v>0.28399999999999997</v>
      </c>
      <c r="L14" s="34">
        <f>K14/100</f>
        <v>2.8399999999999996E-3</v>
      </c>
      <c r="M14">
        <v>1</v>
      </c>
      <c r="N14" s="7">
        <v>34</v>
      </c>
      <c r="O14">
        <v>80</v>
      </c>
      <c r="P14" s="11">
        <f>(1/F14*C14)^0.5</f>
        <v>100</v>
      </c>
      <c r="Q14" s="2">
        <f>($C$41*B14+$C$42)/($C$41*$C$39+$C$42)</f>
        <v>3.0177061081651804</v>
      </c>
      <c r="R14" s="2">
        <f>$C$43*(1-EXP(-1/((G14-$C$40)*$C$44)))*Q14</f>
        <v>29.106509385017066</v>
      </c>
      <c r="S14" s="6"/>
    </row>
    <row r="15" spans="1:19" ht="17" x14ac:dyDescent="0.25">
      <c r="B15" s="3">
        <f>F15^$C$33*C15^$C$36*N15^$C$35*L15^$C$34*$C$37</f>
        <v>26.924670145963368</v>
      </c>
      <c r="C15" s="7">
        <v>50</v>
      </c>
      <c r="D15" s="8">
        <v>2.0299999999999998</v>
      </c>
      <c r="E15" s="3">
        <f>C15/D15</f>
        <v>24.630541871921185</v>
      </c>
      <c r="F15" s="17">
        <v>7.0000000000000001E-3</v>
      </c>
      <c r="G15" s="2">
        <v>0.22</v>
      </c>
      <c r="H15">
        <v>0.2</v>
      </c>
      <c r="I15">
        <v>240</v>
      </c>
      <c r="J15">
        <v>68.599999999999994</v>
      </c>
      <c r="K15" s="36">
        <v>0.28399999999999997</v>
      </c>
      <c r="L15" s="34">
        <f>K15/100</f>
        <v>2.8399999999999996E-3</v>
      </c>
      <c r="M15">
        <v>1</v>
      </c>
      <c r="N15" s="7">
        <v>34</v>
      </c>
      <c r="O15">
        <v>100</v>
      </c>
      <c r="P15" s="11">
        <f>(1/F15*C15)^0.5</f>
        <v>84.515425472851661</v>
      </c>
      <c r="Q15" s="2">
        <f>($C$41*B15+$C$42)/($C$41*$C$39+$C$42)</f>
        <v>3.5753254146722626</v>
      </c>
      <c r="R15" s="2">
        <f>$C$43*(1-EXP(-1/((G15-$C$40)*$C$44)))*Q15</f>
        <v>34.484883221422045</v>
      </c>
    </row>
    <row r="16" spans="1:19" s="6" customFormat="1" ht="17" x14ac:dyDescent="0.25">
      <c r="A16" s="29"/>
      <c r="B16" s="3">
        <f>F16^$C$33*C16^$C$36*N16^$C$35*L16^$C$34*$C$37</f>
        <v>28.783683125170185</v>
      </c>
      <c r="C16" s="7">
        <v>50</v>
      </c>
      <c r="D16" s="8">
        <v>1.9</v>
      </c>
      <c r="E16" s="3">
        <f>C16/D16</f>
        <v>26.315789473684212</v>
      </c>
      <c r="F16" s="17">
        <v>8.0000000000000002E-3</v>
      </c>
      <c r="G16" s="2">
        <v>0.22</v>
      </c>
      <c r="H16">
        <v>0.2</v>
      </c>
      <c r="I16">
        <v>240</v>
      </c>
      <c r="J16">
        <v>68.599999999999994</v>
      </c>
      <c r="K16" s="36">
        <v>0.28399999999999997</v>
      </c>
      <c r="L16" s="34">
        <f>K16/100</f>
        <v>2.8399999999999996E-3</v>
      </c>
      <c r="M16">
        <v>1</v>
      </c>
      <c r="N16" s="7">
        <v>34</v>
      </c>
      <c r="O16">
        <v>70</v>
      </c>
      <c r="P16" s="11">
        <f>(1/F16*C16)^0.5</f>
        <v>79.05694150420949</v>
      </c>
      <c r="Q16" s="2">
        <f>($C$41*B16+$C$42)/($C$41*$C$39+$C$42)</f>
        <v>3.8239651619971031</v>
      </c>
      <c r="R16" s="2">
        <f>$C$43*(1-EXP(-1/((G16-$C$40)*$C$44)))*Q16</f>
        <v>36.883074058964866</v>
      </c>
    </row>
    <row r="17" spans="1:19" s="6" customFormat="1" ht="17" x14ac:dyDescent="0.25">
      <c r="A17"/>
      <c r="B17" s="3">
        <f>F17^$C$33*C17^$C$36*N17^$C$35*L17^$C$34*$C$37</f>
        <v>7.1895946958663899</v>
      </c>
      <c r="C17" s="7">
        <v>100</v>
      </c>
      <c r="D17" s="8">
        <v>15.37</v>
      </c>
      <c r="E17" s="3">
        <f>C17/D17</f>
        <v>6.5061808718282368</v>
      </c>
      <c r="F17" s="17">
        <v>1E-3</v>
      </c>
      <c r="G17" s="2">
        <v>0.22</v>
      </c>
      <c r="H17">
        <v>0.2</v>
      </c>
      <c r="I17">
        <v>240</v>
      </c>
      <c r="J17">
        <v>68.599999999999994</v>
      </c>
      <c r="K17" s="36">
        <v>0.56899999999999995</v>
      </c>
      <c r="L17" s="34">
        <f>K17/100</f>
        <v>5.6899999999999997E-3</v>
      </c>
      <c r="M17">
        <v>1</v>
      </c>
      <c r="N17" s="7">
        <v>34</v>
      </c>
      <c r="O17">
        <v>250</v>
      </c>
      <c r="P17" s="11">
        <f>(1/F17*C17)^0.5</f>
        <v>316.22776601683796</v>
      </c>
      <c r="Q17" s="2">
        <f>($C$41*B17+$C$42)/($C$41*$C$39+$C$42)</f>
        <v>0.93579345430778715</v>
      </c>
      <c r="R17" s="2">
        <f>$C$43*(1-EXP(-1/((G17-$C$40)*$C$44)))*Q17</f>
        <v>9.0259554721212218</v>
      </c>
      <c r="S17"/>
    </row>
    <row r="18" spans="1:19" ht="17" x14ac:dyDescent="0.25">
      <c r="A18" s="6"/>
      <c r="B18" s="3">
        <f>F18^$C$33*C18^$C$36*N18^$C$35*L18^$C$34*$C$37</f>
        <v>6.5622109871109169</v>
      </c>
      <c r="C18" s="7">
        <v>120</v>
      </c>
      <c r="D18" s="8">
        <v>20.29</v>
      </c>
      <c r="E18" s="3">
        <f>C18/D18</f>
        <v>5.9142434696895023</v>
      </c>
      <c r="F18" s="17">
        <v>1E-3</v>
      </c>
      <c r="G18" s="2">
        <v>0.22</v>
      </c>
      <c r="H18">
        <v>0.2</v>
      </c>
      <c r="I18">
        <v>240</v>
      </c>
      <c r="J18">
        <v>68.599999999999994</v>
      </c>
      <c r="K18" s="36">
        <v>0.68300000000000005</v>
      </c>
      <c r="L18" s="34">
        <f>K18/100</f>
        <v>6.8300000000000001E-3</v>
      </c>
      <c r="M18">
        <v>1</v>
      </c>
      <c r="N18" s="7">
        <v>34</v>
      </c>
      <c r="O18">
        <v>150</v>
      </c>
      <c r="P18" s="11">
        <f>(1/F18*C18)^0.5</f>
        <v>346.41016151377545</v>
      </c>
      <c r="Q18" s="2">
        <f>($C$41*B18+$C$42)/($C$41*$C$39+$C$42)</f>
        <v>0.85188197624632722</v>
      </c>
      <c r="R18" s="2">
        <f>$C$43*(1-EXP(-1/((G18-$C$40)*$C$44)))*Q18</f>
        <v>8.2166088571218108</v>
      </c>
    </row>
    <row r="19" spans="1:19" s="6" customFormat="1" ht="17" x14ac:dyDescent="0.25">
      <c r="B19" s="3">
        <f>F19^$C$33*C19^$C$36*N19^$C$35*L19^$C$34*$C$37</f>
        <v>5.8719997158891726</v>
      </c>
      <c r="C19" s="7">
        <v>150</v>
      </c>
      <c r="D19" s="8">
        <v>28.56</v>
      </c>
      <c r="E19" s="3">
        <f>C19/D19</f>
        <v>5.2521008403361344</v>
      </c>
      <c r="F19" s="17">
        <v>1E-3</v>
      </c>
      <c r="G19" s="2">
        <v>0.22</v>
      </c>
      <c r="H19">
        <v>0.2</v>
      </c>
      <c r="I19">
        <v>240</v>
      </c>
      <c r="J19">
        <v>68.599999999999994</v>
      </c>
      <c r="K19" s="36">
        <v>0.85299999999999998</v>
      </c>
      <c r="L19" s="34">
        <f>K19/100</f>
        <v>8.5299999999999994E-3</v>
      </c>
      <c r="M19">
        <v>1</v>
      </c>
      <c r="N19" s="7">
        <v>34</v>
      </c>
      <c r="O19">
        <v>150</v>
      </c>
      <c r="P19" s="11">
        <f>(1/F19*C19)^0.5</f>
        <v>387.29833462074168</v>
      </c>
      <c r="Q19" s="2">
        <f>($C$41*B19+$C$42)/($C$41*$C$39+$C$42)</f>
        <v>0.75956742115884535</v>
      </c>
      <c r="R19" s="2">
        <f>$C$43*(1-EXP(-1/((G19-$C$40)*$C$44)))*Q19</f>
        <v>7.3262125203953081</v>
      </c>
      <c r="S19"/>
    </row>
    <row r="20" spans="1:19" s="9" customFormat="1" ht="17" x14ac:dyDescent="0.25">
      <c r="A20" s="6"/>
      <c r="B20" s="3">
        <f>F20^$C$33*C20^$C$36*N20^$C$35*L20^$C$34*$C$37</f>
        <v>5.6851227388610237</v>
      </c>
      <c r="C20" s="7">
        <v>160</v>
      </c>
      <c r="D20" s="8">
        <v>31.41</v>
      </c>
      <c r="E20" s="3">
        <f>C20/D20</f>
        <v>5.0939191340337473</v>
      </c>
      <c r="F20" s="17">
        <v>1E-3</v>
      </c>
      <c r="G20" s="2">
        <v>0.22</v>
      </c>
      <c r="H20">
        <v>0.2</v>
      </c>
      <c r="I20">
        <v>240</v>
      </c>
      <c r="J20">
        <v>68.599999999999994</v>
      </c>
      <c r="K20" s="36">
        <v>0.91</v>
      </c>
      <c r="L20" s="34">
        <f>K20/100</f>
        <v>9.1000000000000004E-3</v>
      </c>
      <c r="M20">
        <v>1</v>
      </c>
      <c r="N20" s="7">
        <v>34</v>
      </c>
      <c r="O20">
        <v>150</v>
      </c>
      <c r="P20" s="11">
        <f>(1/F20*C20)^0.5</f>
        <v>400</v>
      </c>
      <c r="Q20" s="2">
        <f>($C$41*B20+$C$42)/($C$41*$C$39+$C$42)</f>
        <v>0.73457295104549847</v>
      </c>
      <c r="R20" s="2">
        <f>$C$43*(1-EXP(-1/((G20-$C$40)*$C$44)))*Q20</f>
        <v>7.0851347769532884</v>
      </c>
      <c r="S20" s="29"/>
    </row>
    <row r="21" spans="1:19" s="6" customFormat="1" ht="17" x14ac:dyDescent="0.25">
      <c r="A21" s="29"/>
      <c r="B21" s="3">
        <f>F21^$C$33*C21^$C$36*N21^$C$35*L21^$C$34*$C$37</f>
        <v>9.4655216854484117</v>
      </c>
      <c r="C21" s="7">
        <v>50</v>
      </c>
      <c r="D21" s="8">
        <v>5.81</v>
      </c>
      <c r="E21" s="3">
        <f>C21/D21</f>
        <v>8.6058519793459567</v>
      </c>
      <c r="F21" s="17">
        <v>1E-3</v>
      </c>
      <c r="G21" s="2">
        <v>0.22</v>
      </c>
      <c r="H21">
        <v>0.2</v>
      </c>
      <c r="I21">
        <v>240</v>
      </c>
      <c r="J21">
        <v>68.599999999999994</v>
      </c>
      <c r="K21" s="36">
        <v>0.28399999999999997</v>
      </c>
      <c r="L21" s="34">
        <f>K21/100</f>
        <v>2.8399999999999996E-3</v>
      </c>
      <c r="M21">
        <v>1</v>
      </c>
      <c r="N21" s="7">
        <v>39.299999999999997</v>
      </c>
      <c r="O21">
        <v>300</v>
      </c>
      <c r="P21" s="11">
        <f>(1/F21*C21)^0.5</f>
        <v>223.60679774997897</v>
      </c>
      <c r="Q21" s="2">
        <f>($C$41*B21+$C$42)/($C$41*$C$39+$C$42)</f>
        <v>1.2401947242015048</v>
      </c>
      <c r="R21" s="2">
        <f>$C$43*(1-EXP(-1/((G21-$C$40)*$C$44)))*Q21</f>
        <v>11.961979757256026</v>
      </c>
    </row>
    <row r="22" spans="1:19" s="6" customFormat="1" ht="17" x14ac:dyDescent="0.25">
      <c r="A22" s="29"/>
      <c r="B22" s="3">
        <f>F22^$C$33*C22^$C$36*N22^$C$35*L22^$C$34*$C$37</f>
        <v>9.4787794392833309</v>
      </c>
      <c r="C22" s="7">
        <v>50</v>
      </c>
      <c r="D22" s="8">
        <v>6.07</v>
      </c>
      <c r="E22" s="3">
        <f>C22/D22</f>
        <v>8.2372322899505761</v>
      </c>
      <c r="F22" s="17">
        <v>1E-3</v>
      </c>
      <c r="G22" s="2">
        <v>0.22</v>
      </c>
      <c r="H22">
        <v>0.2</v>
      </c>
      <c r="I22">
        <v>250</v>
      </c>
      <c r="J22">
        <v>68.599999999999994</v>
      </c>
      <c r="K22" s="36">
        <v>0.106</v>
      </c>
      <c r="L22" s="34">
        <f>K22/100</f>
        <v>1.06E-3</v>
      </c>
      <c r="M22">
        <v>1</v>
      </c>
      <c r="N22" s="7">
        <v>105</v>
      </c>
      <c r="O22">
        <v>300</v>
      </c>
      <c r="P22" s="11">
        <f>(1/F22*C22)^0.5</f>
        <v>223.60679774997897</v>
      </c>
      <c r="Q22" s="2">
        <f>($C$41*B22+$C$42)/($C$41*$C$39+$C$42)</f>
        <v>1.2419679256801819</v>
      </c>
      <c r="R22" s="2">
        <f>$C$43*(1-EXP(-1/((G22-$C$40)*$C$44)))*Q22</f>
        <v>11.979082716799034</v>
      </c>
    </row>
    <row r="23" spans="1:19" s="6" customFormat="1" ht="17" x14ac:dyDescent="0.25">
      <c r="A23" s="29"/>
      <c r="B23" s="3">
        <f>F23^$C$33*C23^$C$36*N23^$C$35*L23^$C$34*$C$37</f>
        <v>2.9932607767732864</v>
      </c>
      <c r="C23" s="7">
        <v>50</v>
      </c>
      <c r="D23" s="8">
        <v>19.14</v>
      </c>
      <c r="E23" s="3">
        <f>C23/D23</f>
        <v>2.6123301985370948</v>
      </c>
      <c r="F23" s="17">
        <v>1E-4</v>
      </c>
      <c r="G23" s="2">
        <v>0.22</v>
      </c>
      <c r="H23">
        <v>0.2</v>
      </c>
      <c r="I23">
        <v>240</v>
      </c>
      <c r="J23">
        <v>68.599999999999994</v>
      </c>
      <c r="K23" s="36">
        <v>0.28399999999999997</v>
      </c>
      <c r="L23" s="34">
        <f>K23/100</f>
        <v>2.8399999999999996E-3</v>
      </c>
      <c r="M23">
        <v>1</v>
      </c>
      <c r="N23" s="7">
        <v>39.299999999999997</v>
      </c>
      <c r="O23" s="11">
        <f>P23</f>
        <v>707.10678118654755</v>
      </c>
      <c r="P23" s="11">
        <f>(1/F23*C23)^0.5</f>
        <v>707.10678118654755</v>
      </c>
      <c r="Q23" s="2">
        <f>($C$41*B23+$C$42)/($C$41*$C$39+$C$42)</f>
        <v>0.37454110319233536</v>
      </c>
      <c r="R23" s="2">
        <f>$C$43*(1-EXP(-1/((G23-$C$40)*$C$44)))*Q23</f>
        <v>3.6125400368330478</v>
      </c>
    </row>
    <row r="24" spans="1:19" s="9" customFormat="1" ht="17" x14ac:dyDescent="0.25">
      <c r="B24" s="10">
        <f>F24^$C$33*C24^$C$36*N24^$C$35*L24^$C$34*$C$37</f>
        <v>4.5464074222856494</v>
      </c>
      <c r="C24" s="18">
        <v>50</v>
      </c>
      <c r="D24" s="31">
        <v>12.25</v>
      </c>
      <c r="E24" s="10">
        <f>C24/D24</f>
        <v>4.0816326530612246</v>
      </c>
      <c r="F24" s="39">
        <v>2.307E-4</v>
      </c>
      <c r="G24" s="32">
        <v>0.22</v>
      </c>
      <c r="H24" s="9">
        <v>0.2</v>
      </c>
      <c r="I24" s="9">
        <v>240</v>
      </c>
      <c r="J24" s="9">
        <v>68.599999999999994</v>
      </c>
      <c r="K24" s="40">
        <v>0.28399999999999997</v>
      </c>
      <c r="L24" s="41">
        <f>K24/100</f>
        <v>2.8399999999999996E-3</v>
      </c>
      <c r="M24" s="9">
        <v>1</v>
      </c>
      <c r="N24" s="18">
        <v>39.299999999999997</v>
      </c>
      <c r="O24" s="33">
        <f>P24</f>
        <v>465.54450503954871</v>
      </c>
      <c r="P24" s="33">
        <f>(1/F24*C24)^0.5</f>
        <v>465.54450503954871</v>
      </c>
      <c r="Q24" s="32">
        <f>($C$41*B24+$C$42)/($C$41*$C$39+$C$42)</f>
        <v>0.58227176124475299</v>
      </c>
      <c r="R24" s="32">
        <f>$C$43*(1-EXP(-1/((G24-$C$40)*$C$44)))*Q24</f>
        <v>5.6161527583630226</v>
      </c>
    </row>
    <row r="25" spans="1:19" s="9" customFormat="1" ht="17" x14ac:dyDescent="0.25">
      <c r="B25" s="10">
        <f>F25^$C$33*C25^$C$36*N25^$C$35*L25^$C$34*$C$37</f>
        <v>4.0439665689090836</v>
      </c>
      <c r="C25" s="18">
        <v>100</v>
      </c>
      <c r="D25" s="31">
        <v>29.18</v>
      </c>
      <c r="E25" s="10">
        <f>C25/D25</f>
        <v>3.4270047978067169</v>
      </c>
      <c r="F25" s="39">
        <v>3.6460000000000003E-4</v>
      </c>
      <c r="G25" s="32">
        <v>0.22</v>
      </c>
      <c r="H25" s="9">
        <v>0.2</v>
      </c>
      <c r="I25" s="9">
        <v>250</v>
      </c>
      <c r="J25" s="9">
        <v>68.599999999999994</v>
      </c>
      <c r="K25" s="40">
        <v>0.21229000000000001</v>
      </c>
      <c r="L25" s="41">
        <f>K25/100</f>
        <v>2.1229E-3</v>
      </c>
      <c r="M25" s="9">
        <v>1</v>
      </c>
      <c r="N25" s="18">
        <v>105.02</v>
      </c>
      <c r="O25" s="33">
        <f>P25</f>
        <v>523.71096616681518</v>
      </c>
      <c r="P25" s="33">
        <f>(1/F25*C25)^0.5</f>
        <v>523.71096616681518</v>
      </c>
      <c r="Q25" s="32">
        <f>($C$41*B25+$C$42)/($C$41*$C$39+$C$42)</f>
        <v>0.51507117242340494</v>
      </c>
      <c r="R25" s="32">
        <f>$C$43*(1-EXP(-1/((G25-$C$40)*$C$44)))*Q25</f>
        <v>4.9679867345362334</v>
      </c>
    </row>
    <row r="26" spans="1:19" s="6" customFormat="1" ht="17" x14ac:dyDescent="0.25">
      <c r="A26" s="29"/>
      <c r="B26" s="10">
        <f>F26^$C$33*C26^$C$36*N26^$C$35*L26^$C$34*$C$37</f>
        <v>4.2461061118655543</v>
      </c>
      <c r="C26" s="18">
        <v>150</v>
      </c>
      <c r="D26" s="31">
        <v>45.6</v>
      </c>
      <c r="E26" s="10">
        <f>C26/D26</f>
        <v>3.2894736842105261</v>
      </c>
      <c r="F26" s="39">
        <v>5.5639999999999997E-4</v>
      </c>
      <c r="G26" s="32">
        <v>0.22</v>
      </c>
      <c r="H26" s="9">
        <v>0.2</v>
      </c>
      <c r="I26" s="9">
        <v>260</v>
      </c>
      <c r="J26" s="9">
        <v>68.599999999999994</v>
      </c>
      <c r="K26" s="40">
        <v>0.1188</v>
      </c>
      <c r="L26" s="41">
        <f>K26/100</f>
        <v>1.188E-3</v>
      </c>
      <c r="M26" s="9">
        <v>1</v>
      </c>
      <c r="N26" s="18">
        <v>259.77</v>
      </c>
      <c r="O26" s="33">
        <f>P26</f>
        <v>519.22078431169427</v>
      </c>
      <c r="P26" s="33">
        <f>(1/F26*C26)^0.5</f>
        <v>519.22078431169427</v>
      </c>
      <c r="Q26" s="32">
        <f>($C$41*B26+$C$42)/($C$41*$C$39+$C$42)</f>
        <v>0.54210698414027636</v>
      </c>
      <c r="R26" s="32">
        <f>$C$43*(1-EXP(-1/((G26-$C$40)*$C$44)))*Q26</f>
        <v>5.2287537142429255</v>
      </c>
    </row>
    <row r="27" spans="1:19" s="6" customFormat="1" ht="17" x14ac:dyDescent="0.25">
      <c r="A27" s="29"/>
      <c r="B27" s="10">
        <f>F27^$C$33*C27^$C$36*N27^$C$35*L27^$C$34*$C$37</f>
        <v>9.0434361758540334</v>
      </c>
      <c r="C27" s="18">
        <v>20</v>
      </c>
      <c r="D27" s="31">
        <v>2.54</v>
      </c>
      <c r="E27" s="10">
        <f>C27/D27</f>
        <v>7.8740157480314963</v>
      </c>
      <c r="F27" s="39">
        <v>3.6460000000000003E-4</v>
      </c>
      <c r="G27" s="32">
        <v>0.22</v>
      </c>
      <c r="H27" s="9">
        <v>0.2</v>
      </c>
      <c r="I27" s="9">
        <v>250</v>
      </c>
      <c r="J27" s="9">
        <v>68.599999999999994</v>
      </c>
      <c r="K27" s="40">
        <v>4.2450000000000002E-2</v>
      </c>
      <c r="L27" s="41">
        <f>K27/100</f>
        <v>4.2450000000000002E-4</v>
      </c>
      <c r="M27" s="9">
        <v>1</v>
      </c>
      <c r="N27" s="18">
        <v>105.02</v>
      </c>
      <c r="O27" s="33">
        <f>P27</f>
        <v>234.21066418221824</v>
      </c>
      <c r="P27" s="33">
        <f>(1/F27*C27)^0.5</f>
        <v>234.21066418221824</v>
      </c>
      <c r="Q27" s="32">
        <f>($C$41*B27+$C$42)/($C$41*$C$39+$C$42)</f>
        <v>1.1837415226214918</v>
      </c>
      <c r="R27" s="32">
        <f>$C$43*(1-EXP(-1/((G27-$C$40)*$C$44)))*Q27</f>
        <v>11.417474897370257</v>
      </c>
    </row>
    <row r="28" spans="1:19" s="6" customFormat="1" ht="17" x14ac:dyDescent="0.25">
      <c r="A28" s="29"/>
      <c r="B28" s="10"/>
      <c r="C28" s="18"/>
      <c r="D28" s="31"/>
      <c r="E28" s="10"/>
      <c r="F28" s="39"/>
      <c r="G28" s="32"/>
      <c r="H28" s="9"/>
      <c r="I28" s="9"/>
      <c r="J28" s="9"/>
      <c r="K28" s="40"/>
      <c r="L28" s="41"/>
      <c r="M28" s="9"/>
      <c r="N28" s="18"/>
      <c r="O28" s="33"/>
      <c r="P28" s="33"/>
      <c r="Q28" s="32"/>
      <c r="R28" s="32"/>
    </row>
    <row r="29" spans="1:19" s="6" customFormat="1" ht="17" x14ac:dyDescent="0.25">
      <c r="A29" s="29"/>
      <c r="B29" s="10"/>
      <c r="C29" s="18"/>
      <c r="D29" s="31"/>
      <c r="E29" s="10"/>
      <c r="F29" s="39"/>
      <c r="G29" s="32"/>
      <c r="H29" s="9"/>
      <c r="I29" s="9"/>
      <c r="J29" s="9"/>
      <c r="K29" s="40"/>
      <c r="L29" s="41"/>
      <c r="M29" s="9"/>
      <c r="N29" s="18"/>
      <c r="O29" s="33"/>
      <c r="P29" s="33"/>
      <c r="Q29" s="32"/>
      <c r="R29" s="32"/>
    </row>
    <row r="30" spans="1:19" s="6" customFormat="1" ht="17" x14ac:dyDescent="0.25">
      <c r="A30" s="29"/>
      <c r="B30" s="10"/>
      <c r="C30" s="18"/>
      <c r="D30" s="31"/>
      <c r="E30" s="10"/>
      <c r="F30" s="39"/>
      <c r="G30" s="32"/>
      <c r="H30" s="9"/>
      <c r="I30" s="9"/>
      <c r="J30" s="9"/>
      <c r="K30" s="40"/>
      <c r="L30" s="41"/>
      <c r="M30" s="9"/>
      <c r="N30" s="18"/>
      <c r="O30" s="33"/>
      <c r="P30" s="33"/>
      <c r="Q30" s="32"/>
      <c r="R30" s="32"/>
    </row>
    <row r="31" spans="1:19" s="6" customFormat="1" ht="17" x14ac:dyDescent="0.25">
      <c r="B31" s="14"/>
      <c r="C31" s="15"/>
      <c r="D31" s="13"/>
      <c r="E31" s="14"/>
      <c r="F31" s="20"/>
      <c r="G31" s="12"/>
      <c r="K31" s="38"/>
      <c r="L31" s="24"/>
      <c r="N31" s="15"/>
      <c r="P31" s="27"/>
    </row>
    <row r="32" spans="1:19" ht="17" x14ac:dyDescent="0.25">
      <c r="B32" s="3" t="s">
        <v>17</v>
      </c>
      <c r="C32" s="16">
        <f>MAX(C2:C26)/MIN(C2:C26)</f>
        <v>20</v>
      </c>
      <c r="D32" s="23"/>
      <c r="F32" s="16">
        <f>MAX(F2:F26)/MIN(F2:F26)</f>
        <v>80</v>
      </c>
      <c r="G32" s="2"/>
      <c r="K32" s="16">
        <f>MAX(K2:K26)/MIN(K2:K26)</f>
        <v>20</v>
      </c>
      <c r="L32" s="5"/>
      <c r="N32" s="16">
        <f>MAX(N2:N26)/MIN(N2:N26)</f>
        <v>21.647499999999997</v>
      </c>
      <c r="O32" s="11"/>
    </row>
    <row r="33" spans="2:12" ht="17" x14ac:dyDescent="0.25">
      <c r="B33" s="3" t="s">
        <v>13</v>
      </c>
      <c r="C33" s="7">
        <v>0.5</v>
      </c>
      <c r="D33" s="23"/>
      <c r="E33" s="4"/>
      <c r="F33" s="17" t="s">
        <v>15</v>
      </c>
      <c r="G33" s="19">
        <v>2.6599999999999999E-2</v>
      </c>
      <c r="K33" s="36"/>
      <c r="L33" s="5"/>
    </row>
    <row r="34" spans="2:12" x14ac:dyDescent="0.2">
      <c r="B34" t="s">
        <v>8</v>
      </c>
      <c r="C34" s="7">
        <v>-0.5</v>
      </c>
      <c r="F34" s="7" t="s">
        <v>16</v>
      </c>
      <c r="G34">
        <v>-0.17899999999999999</v>
      </c>
    </row>
    <row r="35" spans="2:12" x14ac:dyDescent="0.2">
      <c r="B35" t="s">
        <v>11</v>
      </c>
      <c r="C35" s="7">
        <v>-0.5</v>
      </c>
    </row>
    <row r="36" spans="2:12" x14ac:dyDescent="0.2">
      <c r="B36" t="s">
        <v>12</v>
      </c>
      <c r="C36" s="7">
        <f>0</f>
        <v>0</v>
      </c>
    </row>
    <row r="37" spans="2:12" x14ac:dyDescent="0.2">
      <c r="B37" t="s">
        <v>31</v>
      </c>
      <c r="C37" s="17">
        <v>100</v>
      </c>
    </row>
    <row r="38" spans="2:12" x14ac:dyDescent="0.2">
      <c r="B38" t="s">
        <v>18</v>
      </c>
      <c r="C38" s="30">
        <f>1/175.4</f>
        <v>5.7012542759407071E-3</v>
      </c>
    </row>
    <row r="39" spans="2:12" x14ac:dyDescent="0.2">
      <c r="B39" t="s">
        <v>21</v>
      </c>
      <c r="C39" s="30">
        <v>7.6696498884736997</v>
      </c>
    </row>
    <row r="40" spans="2:12" x14ac:dyDescent="0.2">
      <c r="B40" t="s">
        <v>22</v>
      </c>
      <c r="C40" s="30">
        <v>0.2</v>
      </c>
    </row>
    <row r="41" spans="2:12" x14ac:dyDescent="0.2">
      <c r="B41" t="s">
        <v>23</v>
      </c>
      <c r="C41" s="30">
        <v>1.2348433000000001</v>
      </c>
    </row>
    <row r="42" spans="2:12" x14ac:dyDescent="0.2">
      <c r="B42" t="s">
        <v>24</v>
      </c>
      <c r="C42" s="30">
        <v>-0.23822225</v>
      </c>
    </row>
    <row r="43" spans="2:12" x14ac:dyDescent="0.2">
      <c r="B43" t="s">
        <v>25</v>
      </c>
      <c r="C43" s="30">
        <v>9.64886439</v>
      </c>
    </row>
    <row r="44" spans="2:12" x14ac:dyDescent="0.2">
      <c r="B44" t="s">
        <v>26</v>
      </c>
      <c r="C44" s="30">
        <v>6.3389040699999999</v>
      </c>
    </row>
    <row r="46" spans="2:12" x14ac:dyDescent="0.2">
      <c r="B46" s="7" t="s">
        <v>29</v>
      </c>
      <c r="C46" s="7" t="s">
        <v>32</v>
      </c>
    </row>
    <row r="47" spans="2:12" x14ac:dyDescent="0.2">
      <c r="B47">
        <v>240</v>
      </c>
      <c r="C47" s="7">
        <v>175.4</v>
      </c>
    </row>
    <row r="48" spans="2:12" x14ac:dyDescent="0.2">
      <c r="B48">
        <v>240</v>
      </c>
      <c r="C48" s="7">
        <v>175.4</v>
      </c>
    </row>
    <row r="49" spans="2:3" x14ac:dyDescent="0.2">
      <c r="B49">
        <v>240</v>
      </c>
      <c r="C49" s="7">
        <v>175.4</v>
      </c>
    </row>
    <row r="50" spans="2:3" x14ac:dyDescent="0.2">
      <c r="B50">
        <v>240</v>
      </c>
      <c r="C50" s="7">
        <v>175.4</v>
      </c>
    </row>
    <row r="51" spans="2:3" x14ac:dyDescent="0.2">
      <c r="B51">
        <v>240</v>
      </c>
      <c r="C51" s="7">
        <v>175.4</v>
      </c>
    </row>
    <row r="52" spans="2:3" x14ac:dyDescent="0.2">
      <c r="B52">
        <v>240</v>
      </c>
      <c r="C52" s="7">
        <v>175.4</v>
      </c>
    </row>
    <row r="53" spans="2:3" x14ac:dyDescent="0.2">
      <c r="B53">
        <v>240</v>
      </c>
      <c r="C53" s="7">
        <v>175.4</v>
      </c>
    </row>
    <row r="54" spans="2:3" x14ac:dyDescent="0.2">
      <c r="B54">
        <v>240</v>
      </c>
      <c r="C54" s="7">
        <v>175.4</v>
      </c>
    </row>
    <row r="55" spans="2:3" x14ac:dyDescent="0.2">
      <c r="B55">
        <v>240</v>
      </c>
      <c r="C55" s="7">
        <v>175.4</v>
      </c>
    </row>
    <row r="56" spans="2:3" x14ac:dyDescent="0.2">
      <c r="B56">
        <v>240</v>
      </c>
      <c r="C56" s="7">
        <v>175.4</v>
      </c>
    </row>
    <row r="57" spans="2:3" x14ac:dyDescent="0.2">
      <c r="B57">
        <v>240</v>
      </c>
      <c r="C57" s="7">
        <v>175.4</v>
      </c>
    </row>
    <row r="58" spans="2:3" x14ac:dyDescent="0.2">
      <c r="B58">
        <v>240</v>
      </c>
      <c r="C58" s="7">
        <v>175.4</v>
      </c>
    </row>
    <row r="59" spans="2:3" x14ac:dyDescent="0.2">
      <c r="B59">
        <v>240</v>
      </c>
      <c r="C59" s="7">
        <v>175.4</v>
      </c>
    </row>
    <row r="60" spans="2:3" x14ac:dyDescent="0.2">
      <c r="B60">
        <v>240</v>
      </c>
      <c r="C60" s="7">
        <v>175.4</v>
      </c>
    </row>
    <row r="61" spans="2:3" x14ac:dyDescent="0.2">
      <c r="B61">
        <v>240</v>
      </c>
      <c r="C61" s="7">
        <v>175.4</v>
      </c>
    </row>
    <row r="62" spans="2:3" x14ac:dyDescent="0.2">
      <c r="B62">
        <v>240</v>
      </c>
      <c r="C62" s="7">
        <v>175.4</v>
      </c>
    </row>
    <row r="63" spans="2:3" x14ac:dyDescent="0.2">
      <c r="B63">
        <v>240</v>
      </c>
      <c r="C63" s="7">
        <v>175.4</v>
      </c>
    </row>
    <row r="64" spans="2:3" x14ac:dyDescent="0.2">
      <c r="B64">
        <v>240</v>
      </c>
      <c r="C64" s="7">
        <v>175.4</v>
      </c>
    </row>
    <row r="65" spans="2:3" x14ac:dyDescent="0.2">
      <c r="B65">
        <v>240</v>
      </c>
      <c r="C65" s="7">
        <v>175.4</v>
      </c>
    </row>
    <row r="66" spans="2:3" x14ac:dyDescent="0.2">
      <c r="B66">
        <v>240</v>
      </c>
      <c r="C66" s="7">
        <v>175.4</v>
      </c>
    </row>
    <row r="67" spans="2:3" x14ac:dyDescent="0.2">
      <c r="B67">
        <v>240</v>
      </c>
      <c r="C67" s="7">
        <v>175.4</v>
      </c>
    </row>
    <row r="68" spans="2:3" x14ac:dyDescent="0.2">
      <c r="B68">
        <v>240</v>
      </c>
      <c r="C68" s="7">
        <v>175.4</v>
      </c>
    </row>
    <row r="69" spans="2:3" x14ac:dyDescent="0.2">
      <c r="B69">
        <v>240</v>
      </c>
      <c r="C69" s="7">
        <v>175.4</v>
      </c>
    </row>
    <row r="70" spans="2:3" x14ac:dyDescent="0.2">
      <c r="B70">
        <v>240</v>
      </c>
      <c r="C70" s="7">
        <v>175.4</v>
      </c>
    </row>
    <row r="71" spans="2:3" x14ac:dyDescent="0.2">
      <c r="B71">
        <v>240</v>
      </c>
      <c r="C71" s="7">
        <v>175.4</v>
      </c>
    </row>
    <row r="72" spans="2:3" x14ac:dyDescent="0.2">
      <c r="B72">
        <v>240</v>
      </c>
      <c r="C72" s="7">
        <v>175.4</v>
      </c>
    </row>
    <row r="73" spans="2:3" x14ac:dyDescent="0.2">
      <c r="B73">
        <v>240</v>
      </c>
      <c r="C73" s="7">
        <v>175.4</v>
      </c>
    </row>
    <row r="74" spans="2:3" x14ac:dyDescent="0.2">
      <c r="B74">
        <v>240</v>
      </c>
      <c r="C74" s="7">
        <v>175.4</v>
      </c>
    </row>
    <row r="75" spans="2:3" x14ac:dyDescent="0.2">
      <c r="B75">
        <v>250</v>
      </c>
      <c r="C75" s="7">
        <v>504.2</v>
      </c>
    </row>
    <row r="76" spans="2:3" x14ac:dyDescent="0.2">
      <c r="B76">
        <v>260</v>
      </c>
      <c r="C76" s="7">
        <v>1320</v>
      </c>
    </row>
    <row r="77" spans="2:3" x14ac:dyDescent="0.2">
      <c r="B77">
        <v>270</v>
      </c>
      <c r="C77" s="7">
        <v>3210</v>
      </c>
    </row>
    <row r="80" spans="2:3" x14ac:dyDescent="0.2">
      <c r="B80" t="s">
        <v>9</v>
      </c>
    </row>
    <row r="82" spans="2:15" s="6" customFormat="1" ht="17" x14ac:dyDescent="0.25">
      <c r="B82" s="26">
        <f t="shared" ref="B82:B111" si="0">G82</f>
        <v>-0.55000000000000004</v>
      </c>
      <c r="C82" s="15">
        <v>50</v>
      </c>
      <c r="D82" s="13">
        <v>18.66</v>
      </c>
      <c r="E82" s="14">
        <f t="shared" ref="E82:E111" si="1">C82/D82</f>
        <v>2.679528403001072</v>
      </c>
      <c r="F82" s="20">
        <v>1.0009999999999999</v>
      </c>
      <c r="G82" s="26">
        <v>-0.55000000000000004</v>
      </c>
      <c r="H82" s="6">
        <v>0.2</v>
      </c>
      <c r="K82" s="38">
        <f t="shared" ref="K82:K111" si="2">$C$37+$C$38*C82</f>
        <v>100.28506271379703</v>
      </c>
      <c r="L82" s="24"/>
      <c r="M82" s="6">
        <v>1</v>
      </c>
      <c r="N82" s="15">
        <v>34</v>
      </c>
      <c r="O82" s="6">
        <v>400</v>
      </c>
    </row>
    <row r="83" spans="2:15" s="6" customFormat="1" ht="17" x14ac:dyDescent="0.25">
      <c r="B83" s="26">
        <f t="shared" si="0"/>
        <v>-0.5</v>
      </c>
      <c r="C83" s="15">
        <v>50</v>
      </c>
      <c r="D83" s="13">
        <v>16.86</v>
      </c>
      <c r="E83" s="14">
        <f t="shared" si="1"/>
        <v>2.9655990510083039</v>
      </c>
      <c r="F83" s="20">
        <v>1E-3</v>
      </c>
      <c r="G83" s="26">
        <v>-0.5</v>
      </c>
      <c r="H83" s="6">
        <v>0.2</v>
      </c>
      <c r="K83" s="38">
        <f t="shared" si="2"/>
        <v>100.28506271379703</v>
      </c>
      <c r="L83" s="24"/>
      <c r="M83" s="6">
        <v>1</v>
      </c>
      <c r="N83" s="15">
        <v>34</v>
      </c>
      <c r="O83" s="6">
        <v>400</v>
      </c>
    </row>
    <row r="84" spans="2:15" s="6" customFormat="1" ht="17" x14ac:dyDescent="0.25">
      <c r="B84" s="26">
        <f t="shared" si="0"/>
        <v>-0.45</v>
      </c>
      <c r="C84" s="15">
        <v>50</v>
      </c>
      <c r="D84" s="13">
        <v>15.02</v>
      </c>
      <c r="E84" s="14">
        <f t="shared" si="1"/>
        <v>3.3288948069241013</v>
      </c>
      <c r="F84" s="20">
        <v>1E-3</v>
      </c>
      <c r="G84" s="26">
        <v>-0.45</v>
      </c>
      <c r="H84" s="6">
        <v>0.2</v>
      </c>
      <c r="K84" s="38">
        <f t="shared" si="2"/>
        <v>100.28506271379703</v>
      </c>
      <c r="L84" s="24"/>
      <c r="M84" s="6">
        <v>1</v>
      </c>
      <c r="N84" s="15">
        <v>34</v>
      </c>
      <c r="O84" s="6">
        <v>700</v>
      </c>
    </row>
    <row r="85" spans="2:15" s="6" customFormat="1" ht="17" x14ac:dyDescent="0.25">
      <c r="B85" s="26">
        <f t="shared" si="0"/>
        <v>-0.4</v>
      </c>
      <c r="C85" s="15">
        <v>50</v>
      </c>
      <c r="D85" s="13">
        <v>13.37</v>
      </c>
      <c r="E85" s="14">
        <f t="shared" si="1"/>
        <v>3.7397157816005984</v>
      </c>
      <c r="F85" s="20">
        <v>1E-3</v>
      </c>
      <c r="G85" s="26">
        <v>-0.4</v>
      </c>
      <c r="H85" s="6">
        <v>0.2</v>
      </c>
      <c r="K85" s="38">
        <f t="shared" si="2"/>
        <v>100.28506271379703</v>
      </c>
      <c r="L85" s="24"/>
      <c r="M85" s="6">
        <v>1</v>
      </c>
      <c r="N85" s="15">
        <v>34</v>
      </c>
      <c r="O85" s="6">
        <v>500</v>
      </c>
    </row>
    <row r="86" spans="2:15" s="6" customFormat="1" ht="17" x14ac:dyDescent="0.25">
      <c r="B86" s="26">
        <f t="shared" si="0"/>
        <v>-0.3</v>
      </c>
      <c r="C86" s="15">
        <v>50</v>
      </c>
      <c r="D86" s="13">
        <v>10.14</v>
      </c>
      <c r="E86" s="14">
        <f t="shared" si="1"/>
        <v>4.9309664694280073</v>
      </c>
      <c r="F86" s="20">
        <v>1E-3</v>
      </c>
      <c r="G86" s="26">
        <v>-0.3</v>
      </c>
      <c r="H86" s="6">
        <v>0.2</v>
      </c>
      <c r="K86" s="38">
        <f t="shared" si="2"/>
        <v>100.28506271379703</v>
      </c>
      <c r="L86" s="24"/>
      <c r="M86" s="6">
        <v>1</v>
      </c>
      <c r="N86" s="15">
        <v>34</v>
      </c>
      <c r="O86" s="6">
        <v>500</v>
      </c>
    </row>
    <row r="87" spans="2:15" s="6" customFormat="1" ht="17" x14ac:dyDescent="0.25">
      <c r="B87" s="26">
        <f t="shared" si="0"/>
        <v>-0.25</v>
      </c>
      <c r="C87" s="15">
        <v>50</v>
      </c>
      <c r="D87" s="13">
        <v>8.58</v>
      </c>
      <c r="E87" s="14">
        <f t="shared" si="1"/>
        <v>5.8275058275058278</v>
      </c>
      <c r="F87" s="20">
        <v>1E-3</v>
      </c>
      <c r="G87" s="26">
        <v>-0.25</v>
      </c>
      <c r="H87" s="6">
        <v>0.2</v>
      </c>
      <c r="K87" s="38">
        <f t="shared" si="2"/>
        <v>100.28506271379703</v>
      </c>
      <c r="L87" s="24"/>
      <c r="M87" s="6">
        <v>1</v>
      </c>
      <c r="N87" s="15">
        <v>34</v>
      </c>
      <c r="O87" s="6">
        <v>450</v>
      </c>
    </row>
    <row r="88" spans="2:15" s="6" customFormat="1" ht="17" x14ac:dyDescent="0.25">
      <c r="B88" s="26">
        <f t="shared" si="0"/>
        <v>-0.2</v>
      </c>
      <c r="C88" s="15">
        <v>50</v>
      </c>
      <c r="D88" s="13">
        <v>7.06</v>
      </c>
      <c r="E88" s="14">
        <f t="shared" si="1"/>
        <v>7.0821529745042495</v>
      </c>
      <c r="F88" s="20">
        <v>1E-3</v>
      </c>
      <c r="G88" s="26">
        <v>-0.2</v>
      </c>
      <c r="H88" s="6">
        <v>0.2</v>
      </c>
      <c r="K88" s="38">
        <f t="shared" si="2"/>
        <v>100.28506271379703</v>
      </c>
      <c r="L88" s="24"/>
      <c r="M88" s="6">
        <v>1</v>
      </c>
      <c r="N88" s="15">
        <v>34</v>
      </c>
      <c r="O88" s="6">
        <v>450</v>
      </c>
    </row>
    <row r="89" spans="2:15" s="6" customFormat="1" ht="17" x14ac:dyDescent="0.25">
      <c r="B89" s="26">
        <f t="shared" si="0"/>
        <v>-0.15</v>
      </c>
      <c r="C89" s="15">
        <v>50</v>
      </c>
      <c r="D89" s="13">
        <v>5.6</v>
      </c>
      <c r="E89" s="14">
        <f t="shared" si="1"/>
        <v>8.9285714285714288</v>
      </c>
      <c r="F89" s="20">
        <v>1.0009999999999999</v>
      </c>
      <c r="G89" s="26">
        <v>-0.15</v>
      </c>
      <c r="H89" s="6">
        <v>0.2</v>
      </c>
      <c r="K89" s="38">
        <f t="shared" si="2"/>
        <v>100.28506271379703</v>
      </c>
      <c r="L89" s="24"/>
      <c r="M89" s="6">
        <v>1</v>
      </c>
      <c r="N89" s="15">
        <v>34</v>
      </c>
      <c r="O89" s="6">
        <v>400</v>
      </c>
    </row>
    <row r="90" spans="2:15" s="6" customFormat="1" ht="17" x14ac:dyDescent="0.25">
      <c r="B90" s="26">
        <f t="shared" si="0"/>
        <v>-0.125</v>
      </c>
      <c r="C90" s="15">
        <v>50</v>
      </c>
      <c r="D90" s="13">
        <v>4.84</v>
      </c>
      <c r="E90" s="14">
        <f t="shared" si="1"/>
        <v>10.330578512396695</v>
      </c>
      <c r="F90" s="20">
        <v>1E-3</v>
      </c>
      <c r="G90" s="26">
        <v>-0.125</v>
      </c>
      <c r="H90" s="6">
        <v>0.2</v>
      </c>
      <c r="K90" s="38">
        <f t="shared" si="2"/>
        <v>100.28506271379703</v>
      </c>
      <c r="L90" s="24"/>
      <c r="M90" s="6">
        <v>1</v>
      </c>
      <c r="N90" s="15">
        <v>34</v>
      </c>
      <c r="O90" s="6">
        <v>400</v>
      </c>
    </row>
    <row r="91" spans="2:15" s="6" customFormat="1" ht="17" x14ac:dyDescent="0.25">
      <c r="B91" s="26">
        <f t="shared" si="0"/>
        <v>-0.1</v>
      </c>
      <c r="C91" s="15">
        <v>50</v>
      </c>
      <c r="D91" s="13">
        <v>4.13</v>
      </c>
      <c r="E91" s="14">
        <f t="shared" si="1"/>
        <v>12.106537530266344</v>
      </c>
      <c r="F91" s="20">
        <v>1E-3</v>
      </c>
      <c r="G91" s="26">
        <v>-0.1</v>
      </c>
      <c r="H91" s="6">
        <v>0.2</v>
      </c>
      <c r="K91" s="38">
        <f t="shared" si="2"/>
        <v>100.28506271379703</v>
      </c>
      <c r="L91" s="24"/>
      <c r="M91" s="6">
        <v>1</v>
      </c>
      <c r="N91" s="15">
        <v>34</v>
      </c>
      <c r="O91" s="6">
        <v>400</v>
      </c>
    </row>
    <row r="92" spans="2:15" s="6" customFormat="1" ht="17" x14ac:dyDescent="0.25">
      <c r="B92" s="26">
        <f t="shared" si="0"/>
        <v>-0.09</v>
      </c>
      <c r="C92" s="15">
        <v>50</v>
      </c>
      <c r="D92" s="13">
        <v>3.84</v>
      </c>
      <c r="E92" s="14">
        <f t="shared" si="1"/>
        <v>13.020833333333334</v>
      </c>
      <c r="F92" s="20">
        <v>3.0009999999999999</v>
      </c>
      <c r="G92" s="26">
        <v>-0.09</v>
      </c>
      <c r="H92" s="6">
        <v>3.2</v>
      </c>
      <c r="K92" s="38">
        <f t="shared" si="2"/>
        <v>100.28506271379703</v>
      </c>
      <c r="L92" s="24"/>
      <c r="M92" s="6">
        <v>1</v>
      </c>
      <c r="N92" s="15">
        <v>34</v>
      </c>
      <c r="O92" s="6">
        <v>500</v>
      </c>
    </row>
    <row r="93" spans="2:15" s="6" customFormat="1" ht="17" x14ac:dyDescent="0.25">
      <c r="B93" s="26">
        <f t="shared" si="0"/>
        <v>-0.08</v>
      </c>
      <c r="C93" s="15">
        <v>50</v>
      </c>
      <c r="D93" s="13">
        <v>3.54</v>
      </c>
      <c r="E93" s="14">
        <f t="shared" si="1"/>
        <v>14.124293785310734</v>
      </c>
      <c r="F93" s="20">
        <v>2.0009999999999999</v>
      </c>
      <c r="G93" s="26">
        <v>-0.08</v>
      </c>
      <c r="H93" s="6">
        <v>2.2000000000000002</v>
      </c>
      <c r="K93" s="38">
        <f t="shared" si="2"/>
        <v>100.28506271379703</v>
      </c>
      <c r="L93" s="24"/>
      <c r="M93" s="6">
        <v>1</v>
      </c>
      <c r="N93" s="15">
        <v>34</v>
      </c>
      <c r="O93" s="6">
        <v>500</v>
      </c>
    </row>
    <row r="94" spans="2:15" s="6" customFormat="1" ht="17" x14ac:dyDescent="0.25">
      <c r="B94" s="26">
        <f t="shared" si="0"/>
        <v>-7.0000000000000007E-2</v>
      </c>
      <c r="C94" s="15">
        <v>50</v>
      </c>
      <c r="D94" s="13">
        <v>3.23</v>
      </c>
      <c r="E94" s="14">
        <f t="shared" si="1"/>
        <v>15.479876160990711</v>
      </c>
      <c r="F94" s="20">
        <v>1E-3</v>
      </c>
      <c r="G94" s="26">
        <v>-7.0000000000000007E-2</v>
      </c>
      <c r="H94" s="6">
        <v>0.2</v>
      </c>
      <c r="K94" s="38">
        <f t="shared" si="2"/>
        <v>100.28506271379703</v>
      </c>
      <c r="L94" s="24"/>
      <c r="M94" s="6">
        <v>1</v>
      </c>
      <c r="N94" s="15">
        <v>34</v>
      </c>
      <c r="O94" s="6">
        <v>500</v>
      </c>
    </row>
    <row r="95" spans="2:15" s="6" customFormat="1" ht="17" x14ac:dyDescent="0.25">
      <c r="B95" s="26">
        <f t="shared" si="0"/>
        <v>-0.06</v>
      </c>
      <c r="C95" s="15">
        <v>50</v>
      </c>
      <c r="D95" s="13">
        <v>2.93</v>
      </c>
      <c r="E95" s="14">
        <f t="shared" si="1"/>
        <v>17.064846416382252</v>
      </c>
      <c r="F95" s="20">
        <v>1E-3</v>
      </c>
      <c r="G95" s="26">
        <v>-0.06</v>
      </c>
      <c r="H95" s="6">
        <v>0.2</v>
      </c>
      <c r="K95" s="38">
        <f t="shared" si="2"/>
        <v>100.28506271379703</v>
      </c>
      <c r="L95" s="24"/>
      <c r="M95" s="6">
        <v>1</v>
      </c>
      <c r="N95" s="15">
        <v>34</v>
      </c>
      <c r="O95" s="6">
        <v>500</v>
      </c>
    </row>
    <row r="96" spans="2:15" s="6" customFormat="1" ht="17" x14ac:dyDescent="0.25">
      <c r="B96" s="26">
        <f t="shared" si="0"/>
        <v>-0.05</v>
      </c>
      <c r="C96" s="15">
        <v>50</v>
      </c>
      <c r="D96" s="13">
        <v>2.75</v>
      </c>
      <c r="E96" s="14">
        <f t="shared" si="1"/>
        <v>18.181818181818183</v>
      </c>
      <c r="F96" s="20">
        <v>1E-3</v>
      </c>
      <c r="G96" s="26">
        <v>-0.05</v>
      </c>
      <c r="H96" s="6">
        <v>0.2</v>
      </c>
      <c r="K96" s="38">
        <f t="shared" si="2"/>
        <v>100.28506271379703</v>
      </c>
      <c r="L96" s="24"/>
      <c r="M96" s="6">
        <v>1</v>
      </c>
      <c r="N96" s="15">
        <v>34</v>
      </c>
      <c r="O96" s="6">
        <v>500</v>
      </c>
    </row>
    <row r="97" spans="2:15" s="6" customFormat="1" ht="17" x14ac:dyDescent="0.25">
      <c r="B97" s="26">
        <f t="shared" si="0"/>
        <v>-4.4999999999999998E-2</v>
      </c>
      <c r="C97" s="15">
        <v>50</v>
      </c>
      <c r="D97" s="13">
        <v>2.4700000000000002</v>
      </c>
      <c r="E97" s="14">
        <f t="shared" si="1"/>
        <v>20.242914979757085</v>
      </c>
      <c r="F97" s="20">
        <v>1.0009999999999999</v>
      </c>
      <c r="G97" s="26">
        <v>-4.4999999999999998E-2</v>
      </c>
      <c r="H97" s="6">
        <v>0.2</v>
      </c>
      <c r="K97" s="38">
        <f t="shared" si="2"/>
        <v>100.28506271379703</v>
      </c>
      <c r="L97" s="24"/>
      <c r="M97" s="6">
        <v>1</v>
      </c>
      <c r="N97" s="15">
        <v>34</v>
      </c>
      <c r="O97" s="6">
        <v>500</v>
      </c>
    </row>
    <row r="98" spans="2:15" s="6" customFormat="1" ht="17" x14ac:dyDescent="0.25">
      <c r="B98" s="26">
        <f t="shared" si="0"/>
        <v>-3.5000000000000003E-2</v>
      </c>
      <c r="C98" s="15">
        <v>50</v>
      </c>
      <c r="D98" s="13">
        <v>2.15</v>
      </c>
      <c r="E98" s="14">
        <f t="shared" si="1"/>
        <v>23.255813953488374</v>
      </c>
      <c r="F98" s="20">
        <v>1E-3</v>
      </c>
      <c r="G98" s="26">
        <v>-3.5000000000000003E-2</v>
      </c>
      <c r="H98" s="6">
        <v>0.2</v>
      </c>
      <c r="K98" s="38">
        <f t="shared" si="2"/>
        <v>100.28506271379703</v>
      </c>
      <c r="L98" s="24"/>
      <c r="M98" s="6">
        <v>1</v>
      </c>
      <c r="N98" s="15">
        <v>34</v>
      </c>
      <c r="O98" s="6">
        <v>700</v>
      </c>
    </row>
    <row r="99" spans="2:15" s="6" customFormat="1" ht="17" x14ac:dyDescent="0.25">
      <c r="B99" s="26">
        <f t="shared" si="0"/>
        <v>-2.5000000000000001E-2</v>
      </c>
      <c r="C99" s="15">
        <v>50</v>
      </c>
      <c r="D99" s="13">
        <v>1.81</v>
      </c>
      <c r="E99" s="14">
        <f t="shared" si="1"/>
        <v>27.624309392265193</v>
      </c>
      <c r="F99" s="20">
        <v>1E-3</v>
      </c>
      <c r="G99" s="26">
        <v>-2.5000000000000001E-2</v>
      </c>
      <c r="H99" s="6">
        <v>0.2</v>
      </c>
      <c r="K99" s="38">
        <f t="shared" si="2"/>
        <v>100.28506271379703</v>
      </c>
      <c r="L99" s="24"/>
      <c r="M99" s="6">
        <v>1</v>
      </c>
      <c r="N99" s="15">
        <v>34</v>
      </c>
      <c r="O99" s="6">
        <v>700</v>
      </c>
    </row>
    <row r="100" spans="2:15" s="6" customFormat="1" ht="17" x14ac:dyDescent="0.25">
      <c r="B100" s="26">
        <f t="shared" si="0"/>
        <v>-2.2499999999999999E-2</v>
      </c>
      <c r="C100" s="15">
        <v>50</v>
      </c>
      <c r="D100" s="13">
        <v>1.72</v>
      </c>
      <c r="E100" s="14">
        <f t="shared" si="1"/>
        <v>29.069767441860467</v>
      </c>
      <c r="F100" s="20">
        <v>1.0009999999999999</v>
      </c>
      <c r="G100" s="26">
        <v>-2.2499999999999999E-2</v>
      </c>
      <c r="H100" s="6">
        <v>1.2</v>
      </c>
      <c r="K100" s="38">
        <f t="shared" si="2"/>
        <v>100.28506271379703</v>
      </c>
      <c r="L100" s="24"/>
      <c r="M100" s="6">
        <v>1</v>
      </c>
      <c r="N100" s="15">
        <v>34</v>
      </c>
      <c r="O100" s="6">
        <v>500</v>
      </c>
    </row>
    <row r="101" spans="2:15" s="6" customFormat="1" ht="17" x14ac:dyDescent="0.25">
      <c r="B101" s="26">
        <f t="shared" si="0"/>
        <v>0.2225</v>
      </c>
      <c r="C101" s="15">
        <v>50</v>
      </c>
      <c r="D101" s="13">
        <v>5.45</v>
      </c>
      <c r="E101" s="14">
        <f t="shared" si="1"/>
        <v>9.1743119266055047</v>
      </c>
      <c r="F101" s="20">
        <v>1E-3</v>
      </c>
      <c r="G101" s="26">
        <v>0.2225</v>
      </c>
      <c r="H101" s="6">
        <v>0.2</v>
      </c>
      <c r="K101" s="38">
        <f t="shared" si="2"/>
        <v>100.28506271379703</v>
      </c>
      <c r="L101" s="24"/>
      <c r="M101" s="6">
        <v>1</v>
      </c>
      <c r="N101" s="15">
        <v>34</v>
      </c>
      <c r="O101" s="6">
        <v>150</v>
      </c>
    </row>
    <row r="102" spans="2:15" s="6" customFormat="1" ht="17" x14ac:dyDescent="0.25">
      <c r="B102" s="26">
        <f t="shared" si="0"/>
        <v>0.22500000000000001</v>
      </c>
      <c r="C102" s="15">
        <v>50</v>
      </c>
      <c r="D102" s="13">
        <v>5.46</v>
      </c>
      <c r="E102" s="14">
        <f t="shared" si="1"/>
        <v>9.1575091575091569</v>
      </c>
      <c r="F102" s="20">
        <v>1E-3</v>
      </c>
      <c r="G102" s="26">
        <v>0.22500000000000001</v>
      </c>
      <c r="H102" s="6">
        <v>0.2</v>
      </c>
      <c r="K102" s="38">
        <f t="shared" si="2"/>
        <v>100.28506271379703</v>
      </c>
      <c r="L102" s="24"/>
      <c r="M102" s="6">
        <v>1</v>
      </c>
      <c r="N102" s="15">
        <v>34</v>
      </c>
      <c r="O102" s="6">
        <v>150</v>
      </c>
    </row>
    <row r="103" spans="2:15" s="6" customFormat="1" ht="17" x14ac:dyDescent="0.25">
      <c r="B103" s="26">
        <f t="shared" si="0"/>
        <v>0.23</v>
      </c>
      <c r="C103" s="15">
        <v>50</v>
      </c>
      <c r="D103" s="13">
        <v>5.52</v>
      </c>
      <c r="E103" s="14">
        <f t="shared" si="1"/>
        <v>9.0579710144927539</v>
      </c>
      <c r="F103" s="20">
        <v>1E-3</v>
      </c>
      <c r="G103" s="26">
        <v>0.23</v>
      </c>
      <c r="H103" s="6">
        <v>0.2</v>
      </c>
      <c r="K103" s="38">
        <f t="shared" si="2"/>
        <v>100.28506271379703</v>
      </c>
      <c r="L103" s="24"/>
      <c r="M103" s="6">
        <v>1</v>
      </c>
      <c r="N103" s="15">
        <v>34</v>
      </c>
      <c r="O103" s="6">
        <v>150</v>
      </c>
    </row>
    <row r="104" spans="2:15" s="6" customFormat="1" ht="17" x14ac:dyDescent="0.25">
      <c r="B104" s="26">
        <f t="shared" si="0"/>
        <v>0.24</v>
      </c>
      <c r="C104" s="15">
        <v>50</v>
      </c>
      <c r="D104" s="13">
        <v>5.7</v>
      </c>
      <c r="E104" s="14">
        <f t="shared" si="1"/>
        <v>8.7719298245614024</v>
      </c>
      <c r="F104" s="20">
        <v>1E-3</v>
      </c>
      <c r="G104" s="26">
        <v>0.24</v>
      </c>
      <c r="H104" s="6">
        <v>0.2</v>
      </c>
      <c r="K104" s="38">
        <f t="shared" si="2"/>
        <v>100.28506271379703</v>
      </c>
      <c r="L104" s="24"/>
      <c r="M104" s="6">
        <v>1</v>
      </c>
      <c r="N104" s="15">
        <v>34</v>
      </c>
      <c r="O104" s="6">
        <v>200</v>
      </c>
    </row>
    <row r="105" spans="2:15" s="6" customFormat="1" ht="17" x14ac:dyDescent="0.25">
      <c r="B105" s="26">
        <f t="shared" si="0"/>
        <v>0.26</v>
      </c>
      <c r="C105" s="15">
        <v>50</v>
      </c>
      <c r="D105" s="13">
        <v>6.14</v>
      </c>
      <c r="E105" s="14">
        <f t="shared" si="1"/>
        <v>8.1433224755700326</v>
      </c>
      <c r="F105" s="20">
        <v>1E-3</v>
      </c>
      <c r="G105" s="26">
        <v>0.26</v>
      </c>
      <c r="H105" s="6">
        <v>0.2</v>
      </c>
      <c r="K105" s="38">
        <f t="shared" si="2"/>
        <v>100.28506271379703</v>
      </c>
      <c r="L105" s="24"/>
      <c r="M105" s="6">
        <v>1</v>
      </c>
      <c r="N105" s="15">
        <v>34</v>
      </c>
      <c r="O105" s="6">
        <v>250</v>
      </c>
    </row>
    <row r="106" spans="2:15" s="6" customFormat="1" ht="17" x14ac:dyDescent="0.25">
      <c r="B106" s="26">
        <f t="shared" si="0"/>
        <v>0.28000000000000003</v>
      </c>
      <c r="C106" s="15">
        <v>50</v>
      </c>
      <c r="D106" s="13">
        <v>6.66</v>
      </c>
      <c r="E106" s="14">
        <f t="shared" si="1"/>
        <v>7.5075075075075075</v>
      </c>
      <c r="F106" s="20">
        <v>1E-3</v>
      </c>
      <c r="G106" s="26">
        <v>0.28000000000000003</v>
      </c>
      <c r="H106" s="6">
        <v>0.2</v>
      </c>
      <c r="K106" s="38">
        <f t="shared" si="2"/>
        <v>100.28506271379703</v>
      </c>
      <c r="L106" s="24"/>
      <c r="M106" s="6">
        <v>1</v>
      </c>
      <c r="N106" s="15">
        <v>34</v>
      </c>
      <c r="O106" s="6">
        <v>250</v>
      </c>
    </row>
    <row r="107" spans="2:15" s="6" customFormat="1" ht="17" x14ac:dyDescent="0.25">
      <c r="B107" s="26">
        <f t="shared" si="0"/>
        <v>0.3</v>
      </c>
      <c r="C107" s="15">
        <v>50</v>
      </c>
      <c r="D107" s="13">
        <v>7.2</v>
      </c>
      <c r="E107" s="14">
        <f t="shared" si="1"/>
        <v>6.9444444444444446</v>
      </c>
      <c r="F107" s="20">
        <v>1E-3</v>
      </c>
      <c r="G107" s="26">
        <v>0.3</v>
      </c>
      <c r="H107" s="6">
        <v>0.2</v>
      </c>
      <c r="K107" s="38">
        <f t="shared" si="2"/>
        <v>100.28506271379703</v>
      </c>
      <c r="L107" s="24"/>
      <c r="M107" s="6">
        <v>1</v>
      </c>
      <c r="N107" s="15">
        <v>34</v>
      </c>
      <c r="O107" s="6">
        <v>250</v>
      </c>
    </row>
    <row r="108" spans="2:15" s="6" customFormat="1" ht="17" x14ac:dyDescent="0.25">
      <c r="B108" s="26">
        <f t="shared" si="0"/>
        <v>0.35</v>
      </c>
      <c r="C108" s="15">
        <v>50</v>
      </c>
      <c r="D108" s="13">
        <v>8.61</v>
      </c>
      <c r="E108" s="14">
        <f t="shared" si="1"/>
        <v>5.8072009291521489</v>
      </c>
      <c r="F108" s="20">
        <v>1E-3</v>
      </c>
      <c r="G108" s="26">
        <v>0.35</v>
      </c>
      <c r="H108" s="6">
        <v>0.2</v>
      </c>
      <c r="K108" s="38">
        <f t="shared" si="2"/>
        <v>100.28506271379703</v>
      </c>
      <c r="L108" s="24"/>
      <c r="M108" s="6">
        <v>1</v>
      </c>
      <c r="N108" s="15">
        <v>34</v>
      </c>
      <c r="O108" s="6">
        <v>350</v>
      </c>
    </row>
    <row r="109" spans="2:15" s="6" customFormat="1" ht="17" x14ac:dyDescent="0.25">
      <c r="B109" s="26">
        <f t="shared" si="0"/>
        <v>0.4</v>
      </c>
      <c r="C109" s="15">
        <v>50</v>
      </c>
      <c r="D109" s="13">
        <v>10.09</v>
      </c>
      <c r="E109" s="14">
        <f t="shared" si="1"/>
        <v>4.9554013875123886</v>
      </c>
      <c r="F109" s="20">
        <v>1E-3</v>
      </c>
      <c r="G109" s="26">
        <v>0.4</v>
      </c>
      <c r="H109" s="6">
        <v>0.2</v>
      </c>
      <c r="K109" s="38">
        <f t="shared" si="2"/>
        <v>100.28506271379703</v>
      </c>
      <c r="L109" s="24"/>
      <c r="M109" s="6">
        <v>1</v>
      </c>
      <c r="N109" s="15">
        <v>34</v>
      </c>
      <c r="O109" s="6">
        <v>300</v>
      </c>
    </row>
    <row r="110" spans="2:15" s="6" customFormat="1" ht="17" x14ac:dyDescent="0.25">
      <c r="B110" s="26">
        <f t="shared" si="0"/>
        <v>0.5</v>
      </c>
      <c r="C110" s="15">
        <v>50</v>
      </c>
      <c r="D110" s="13">
        <v>13.2</v>
      </c>
      <c r="E110" s="14">
        <f t="shared" si="1"/>
        <v>3.7878787878787881</v>
      </c>
      <c r="F110" s="20">
        <v>1E-3</v>
      </c>
      <c r="G110" s="26">
        <v>0.5</v>
      </c>
      <c r="H110" s="6">
        <v>0.2</v>
      </c>
      <c r="K110" s="38">
        <f t="shared" si="2"/>
        <v>100.28506271379703</v>
      </c>
      <c r="L110" s="24"/>
      <c r="M110" s="6">
        <v>1</v>
      </c>
      <c r="N110" s="15">
        <v>34</v>
      </c>
      <c r="O110" s="6">
        <v>300</v>
      </c>
    </row>
    <row r="111" spans="2:15" s="6" customFormat="1" ht="17" x14ac:dyDescent="0.25">
      <c r="B111" s="26">
        <f t="shared" si="0"/>
        <v>0.6</v>
      </c>
      <c r="C111" s="15">
        <v>50</v>
      </c>
      <c r="D111" s="13">
        <v>16.559999999999999</v>
      </c>
      <c r="E111" s="14">
        <f t="shared" si="1"/>
        <v>3.0193236714975846</v>
      </c>
      <c r="F111" s="20">
        <v>1E-3</v>
      </c>
      <c r="G111" s="26">
        <v>0.6</v>
      </c>
      <c r="H111" s="6">
        <v>0.2</v>
      </c>
      <c r="K111" s="38">
        <f t="shared" si="2"/>
        <v>100.28506271379703</v>
      </c>
      <c r="L111" s="24"/>
      <c r="M111" s="6">
        <v>1</v>
      </c>
      <c r="N111" s="15">
        <v>34</v>
      </c>
      <c r="O111" s="6">
        <v>350</v>
      </c>
    </row>
    <row r="112" spans="2:15" ht="17" x14ac:dyDescent="0.25">
      <c r="B112" s="28"/>
      <c r="C112" s="18"/>
      <c r="D112" s="23"/>
      <c r="E112" s="10"/>
      <c r="F112" s="21"/>
      <c r="G112" s="28"/>
      <c r="H112" s="9"/>
      <c r="I112" s="9"/>
      <c r="J112" s="9"/>
      <c r="K112" s="38"/>
      <c r="L112" s="24"/>
      <c r="M112" s="9"/>
      <c r="N112" s="18"/>
      <c r="O112" s="9"/>
    </row>
    <row r="113" spans="2:15" ht="17" x14ac:dyDescent="0.25">
      <c r="B113" s="19">
        <f t="shared" ref="B113:B125" si="3">G113</f>
        <v>-0.3</v>
      </c>
      <c r="C113" s="7">
        <v>100</v>
      </c>
      <c r="D113" s="8">
        <v>29.91</v>
      </c>
      <c r="E113" s="3">
        <f t="shared" ref="E113:E125" si="4">C113/D113</f>
        <v>3.3433634236041456</v>
      </c>
      <c r="F113" s="17">
        <v>1E-3</v>
      </c>
      <c r="G113" s="19">
        <v>-0.3</v>
      </c>
      <c r="H113">
        <v>0.2</v>
      </c>
      <c r="K113" s="37">
        <f t="shared" ref="K113:K125" si="5">$C$37+$C$38*C113</f>
        <v>100.57012542759406</v>
      </c>
      <c r="L113" s="25"/>
      <c r="M113">
        <v>1</v>
      </c>
      <c r="N113" s="7">
        <v>34</v>
      </c>
      <c r="O113">
        <v>700</v>
      </c>
    </row>
    <row r="114" spans="2:15" ht="17" x14ac:dyDescent="0.25">
      <c r="B114" s="19">
        <f t="shared" si="3"/>
        <v>-0.2</v>
      </c>
      <c r="C114" s="7">
        <v>100</v>
      </c>
      <c r="D114" s="8">
        <v>20.72</v>
      </c>
      <c r="E114" s="3">
        <f t="shared" si="4"/>
        <v>4.8262548262548268</v>
      </c>
      <c r="F114" s="17">
        <v>1E-3</v>
      </c>
      <c r="G114" s="19">
        <v>-0.2</v>
      </c>
      <c r="H114">
        <v>0.2</v>
      </c>
      <c r="K114" s="37">
        <f t="shared" si="5"/>
        <v>100.57012542759406</v>
      </c>
      <c r="L114" s="25"/>
      <c r="M114">
        <v>1</v>
      </c>
      <c r="N114" s="7">
        <v>34</v>
      </c>
      <c r="O114">
        <v>700</v>
      </c>
    </row>
    <row r="115" spans="2:15" ht="17" x14ac:dyDescent="0.25">
      <c r="B115" s="19">
        <f t="shared" si="3"/>
        <v>-0.1</v>
      </c>
      <c r="C115" s="7">
        <v>100</v>
      </c>
      <c r="D115" s="8">
        <v>12.02</v>
      </c>
      <c r="E115" s="3">
        <f t="shared" si="4"/>
        <v>8.3194675540765388</v>
      </c>
      <c r="F115" s="17">
        <v>1E-3</v>
      </c>
      <c r="G115" s="19">
        <v>-0.1</v>
      </c>
      <c r="H115">
        <v>0.2</v>
      </c>
      <c r="K115" s="37">
        <f t="shared" si="5"/>
        <v>100.57012542759406</v>
      </c>
      <c r="L115" s="25"/>
      <c r="M115">
        <v>1</v>
      </c>
      <c r="N115" s="7">
        <v>34</v>
      </c>
      <c r="O115">
        <v>700</v>
      </c>
    </row>
    <row r="116" spans="2:15" ht="17" x14ac:dyDescent="0.25">
      <c r="B116" s="19">
        <f t="shared" si="3"/>
        <v>-0.05</v>
      </c>
      <c r="C116" s="7">
        <v>100</v>
      </c>
      <c r="D116" s="8">
        <v>7.62</v>
      </c>
      <c r="E116" s="3">
        <f t="shared" si="4"/>
        <v>13.123359580052494</v>
      </c>
      <c r="F116" s="17">
        <v>1E-3</v>
      </c>
      <c r="G116" s="19">
        <v>-0.05</v>
      </c>
      <c r="H116">
        <v>0.2</v>
      </c>
      <c r="K116" s="37">
        <f t="shared" si="5"/>
        <v>100.57012542759406</v>
      </c>
      <c r="L116" s="25"/>
      <c r="M116">
        <v>1</v>
      </c>
      <c r="N116" s="7">
        <v>34</v>
      </c>
      <c r="O116">
        <v>700</v>
      </c>
    </row>
    <row r="117" spans="2:15" ht="17" x14ac:dyDescent="0.25">
      <c r="B117" s="19">
        <f t="shared" si="3"/>
        <v>-4.4999999999999998E-2</v>
      </c>
      <c r="C117" s="7">
        <v>100</v>
      </c>
      <c r="D117" s="8">
        <v>7.17</v>
      </c>
      <c r="E117" s="3">
        <f t="shared" si="4"/>
        <v>13.947001394700139</v>
      </c>
      <c r="F117" s="17">
        <v>1.0009999999999999</v>
      </c>
      <c r="G117" s="19">
        <v>-4.4999999999999998E-2</v>
      </c>
      <c r="H117">
        <v>0.2</v>
      </c>
      <c r="K117" s="37">
        <f t="shared" si="5"/>
        <v>100.57012542759406</v>
      </c>
      <c r="L117" s="25"/>
      <c r="M117">
        <v>1</v>
      </c>
      <c r="N117" s="7">
        <v>34</v>
      </c>
      <c r="O117">
        <v>700</v>
      </c>
    </row>
    <row r="118" spans="2:15" ht="17" x14ac:dyDescent="0.25">
      <c r="B118" s="19">
        <f t="shared" si="3"/>
        <v>-3.5000000000000003E-2</v>
      </c>
      <c r="C118" s="7">
        <v>100</v>
      </c>
      <c r="D118" s="8">
        <v>6.22</v>
      </c>
      <c r="E118" s="3">
        <f t="shared" si="4"/>
        <v>16.077170418006432</v>
      </c>
      <c r="F118" s="17">
        <v>1E-3</v>
      </c>
      <c r="G118" s="19">
        <v>-3.5000000000000003E-2</v>
      </c>
      <c r="H118">
        <v>0.2</v>
      </c>
      <c r="K118" s="37">
        <f t="shared" si="5"/>
        <v>100.57012542759406</v>
      </c>
      <c r="L118" s="25"/>
      <c r="M118">
        <v>1</v>
      </c>
      <c r="N118" s="7">
        <v>34</v>
      </c>
      <c r="O118">
        <v>700</v>
      </c>
    </row>
    <row r="119" spans="2:15" ht="17" x14ac:dyDescent="0.25">
      <c r="B119" s="19">
        <f t="shared" si="3"/>
        <v>-2.5000000000000001E-2</v>
      </c>
      <c r="C119" s="7">
        <v>100</v>
      </c>
      <c r="D119" s="8">
        <v>5.23</v>
      </c>
      <c r="E119" s="3">
        <f t="shared" si="4"/>
        <v>19.120458891013381</v>
      </c>
      <c r="F119" s="17">
        <v>1E-3</v>
      </c>
      <c r="G119" s="19">
        <v>-2.5000000000000001E-2</v>
      </c>
      <c r="H119">
        <v>0.2</v>
      </c>
      <c r="K119" s="37">
        <f t="shared" si="5"/>
        <v>100.57012542759406</v>
      </c>
      <c r="L119" s="25"/>
      <c r="M119">
        <v>1</v>
      </c>
      <c r="N119" s="7">
        <v>34</v>
      </c>
      <c r="O119">
        <v>700</v>
      </c>
    </row>
    <row r="120" spans="2:15" ht="17" x14ac:dyDescent="0.25">
      <c r="B120" s="19">
        <f t="shared" si="3"/>
        <v>0.2225</v>
      </c>
      <c r="C120" s="7">
        <v>100</v>
      </c>
      <c r="D120" s="8">
        <v>15.99</v>
      </c>
      <c r="E120" s="3">
        <f t="shared" si="4"/>
        <v>6.2539086929330834</v>
      </c>
      <c r="F120" s="17">
        <v>1E-3</v>
      </c>
      <c r="G120" s="19">
        <v>0.2225</v>
      </c>
      <c r="H120">
        <v>0.2</v>
      </c>
      <c r="K120" s="37">
        <f t="shared" si="5"/>
        <v>100.57012542759406</v>
      </c>
      <c r="L120" s="25"/>
      <c r="M120">
        <v>1</v>
      </c>
      <c r="N120" s="7">
        <v>34</v>
      </c>
      <c r="O120">
        <v>300</v>
      </c>
    </row>
    <row r="121" spans="2:15" ht="17" x14ac:dyDescent="0.25">
      <c r="B121" s="19">
        <f t="shared" si="3"/>
        <v>0.22500000000000001</v>
      </c>
      <c r="C121" s="7">
        <v>100</v>
      </c>
      <c r="D121" s="8">
        <v>16.02</v>
      </c>
      <c r="E121" s="3">
        <f t="shared" si="4"/>
        <v>6.2421972534332086</v>
      </c>
      <c r="F121" s="17">
        <v>1E-3</v>
      </c>
      <c r="G121" s="19">
        <v>0.22500000000000001</v>
      </c>
      <c r="H121">
        <v>0.2</v>
      </c>
      <c r="K121" s="37">
        <f t="shared" si="5"/>
        <v>100.57012542759406</v>
      </c>
      <c r="L121" s="25"/>
      <c r="M121">
        <v>1</v>
      </c>
      <c r="N121" s="7">
        <v>34</v>
      </c>
      <c r="O121">
        <v>300</v>
      </c>
    </row>
    <row r="122" spans="2:15" ht="17" x14ac:dyDescent="0.25">
      <c r="B122" s="19">
        <f t="shared" si="3"/>
        <v>0.24</v>
      </c>
      <c r="C122" s="7">
        <v>100</v>
      </c>
      <c r="D122" s="8">
        <v>16.61</v>
      </c>
      <c r="E122" s="3">
        <f t="shared" si="4"/>
        <v>6.0204695966285371</v>
      </c>
      <c r="F122" s="17">
        <v>1E-3</v>
      </c>
      <c r="G122" s="19">
        <v>0.24</v>
      </c>
      <c r="H122">
        <v>0.2</v>
      </c>
      <c r="K122" s="37">
        <f t="shared" si="5"/>
        <v>100.57012542759406</v>
      </c>
      <c r="L122" s="25"/>
      <c r="M122">
        <v>1</v>
      </c>
      <c r="N122" s="7">
        <v>34</v>
      </c>
      <c r="O122">
        <v>300</v>
      </c>
    </row>
    <row r="123" spans="2:15" ht="17" x14ac:dyDescent="0.25">
      <c r="B123" s="19">
        <f t="shared" si="3"/>
        <v>0.26</v>
      </c>
      <c r="C123" s="7">
        <v>100</v>
      </c>
      <c r="D123" s="8">
        <v>17.87</v>
      </c>
      <c r="E123" s="3">
        <f t="shared" si="4"/>
        <v>5.5959709009513148</v>
      </c>
      <c r="F123" s="17">
        <v>1E-3</v>
      </c>
      <c r="G123" s="19">
        <v>0.26</v>
      </c>
      <c r="H123">
        <v>0.2</v>
      </c>
      <c r="K123" s="37">
        <f t="shared" si="5"/>
        <v>100.57012542759406</v>
      </c>
      <c r="L123" s="25"/>
      <c r="M123">
        <v>1</v>
      </c>
      <c r="N123" s="7">
        <v>34</v>
      </c>
      <c r="O123">
        <v>300</v>
      </c>
    </row>
    <row r="124" spans="2:15" ht="17" x14ac:dyDescent="0.25">
      <c r="B124" s="19">
        <f t="shared" si="3"/>
        <v>0.3</v>
      </c>
      <c r="C124" s="7">
        <v>100</v>
      </c>
      <c r="D124" s="8">
        <v>21.02</v>
      </c>
      <c r="E124" s="3">
        <f t="shared" si="4"/>
        <v>4.7573739295908659</v>
      </c>
      <c r="F124" s="17">
        <v>1E-3</v>
      </c>
      <c r="G124" s="19">
        <v>0.3</v>
      </c>
      <c r="H124">
        <v>0.2</v>
      </c>
      <c r="K124" s="37">
        <f t="shared" si="5"/>
        <v>100.57012542759406</v>
      </c>
      <c r="L124" s="25"/>
      <c r="M124">
        <v>1</v>
      </c>
      <c r="N124" s="7">
        <v>34</v>
      </c>
      <c r="O124">
        <v>400</v>
      </c>
    </row>
    <row r="125" spans="2:15" ht="17" x14ac:dyDescent="0.25">
      <c r="B125" s="19">
        <f t="shared" si="3"/>
        <v>0.4</v>
      </c>
      <c r="C125" s="7">
        <v>100</v>
      </c>
      <c r="D125" s="8">
        <v>29.66</v>
      </c>
      <c r="E125" s="3">
        <f t="shared" si="4"/>
        <v>3.3715441672285906</v>
      </c>
      <c r="F125" s="17">
        <v>1E-3</v>
      </c>
      <c r="G125" s="19">
        <v>0.4</v>
      </c>
      <c r="H125">
        <v>0.2</v>
      </c>
      <c r="K125" s="37">
        <f t="shared" si="5"/>
        <v>100.57012542759406</v>
      </c>
      <c r="L125" s="25"/>
      <c r="M125">
        <v>1</v>
      </c>
      <c r="N125" s="7">
        <v>34</v>
      </c>
      <c r="O125">
        <v>450</v>
      </c>
    </row>
    <row r="126" spans="2:15" x14ac:dyDescent="0.2">
      <c r="C126"/>
      <c r="D126"/>
      <c r="F126"/>
      <c r="N126"/>
    </row>
    <row r="131" spans="3:14" x14ac:dyDescent="0.2">
      <c r="C131"/>
      <c r="D131"/>
      <c r="F131"/>
      <c r="N131"/>
    </row>
    <row r="132" spans="3:14" x14ac:dyDescent="0.2">
      <c r="C132"/>
      <c r="D132"/>
      <c r="F132"/>
      <c r="N132"/>
    </row>
  </sheetData>
  <sortState xmlns:xlrd2="http://schemas.microsoft.com/office/spreadsheetml/2017/richdata2" ref="A2:S20">
    <sortCondition ref="C2:C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2024-01-29T07:14:05Z</dcterms:modified>
</cp:coreProperties>
</file>