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5AEAEDF9-91AE-0749-AB84-2DA5E16309C6}" xr6:coauthVersionLast="47" xr6:coauthVersionMax="47" xr10:uidLastSave="{00000000-0000-0000-0000-000000000000}"/>
  <bookViews>
    <workbookView xWindow="6020" yWindow="500" windowWidth="22280" windowHeight="1642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O29" i="1" s="1"/>
  <c r="L29" i="1"/>
  <c r="B29" i="1" s="1"/>
  <c r="Q29" i="1" s="1"/>
  <c r="R29" i="1" s="1"/>
  <c r="E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24" i="1" s="1"/>
  <c r="P25" i="1"/>
  <c r="O25" i="1" s="1"/>
  <c r="P26" i="1"/>
  <c r="O26" i="1" s="1"/>
  <c r="P27" i="1"/>
  <c r="P28" i="1"/>
  <c r="P2" i="1"/>
  <c r="O28" i="1"/>
  <c r="L28" i="1"/>
  <c r="B28" i="1" s="1"/>
  <c r="Q28" i="1" s="1"/>
  <c r="R28" i="1" s="1"/>
  <c r="E28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K32" i="1"/>
  <c r="O27" i="1"/>
  <c r="L27" i="1"/>
  <c r="E27" i="1"/>
  <c r="N32" i="1"/>
  <c r="F32" i="1"/>
  <c r="C32" i="1"/>
  <c r="L26" i="1"/>
  <c r="E26" i="1"/>
  <c r="L25" i="1"/>
  <c r="E25" i="1"/>
  <c r="L24" i="1"/>
  <c r="E24" i="1"/>
  <c r="O23" i="1"/>
  <c r="L23" i="1"/>
  <c r="E23" i="1"/>
  <c r="L22" i="1"/>
  <c r="E22" i="1"/>
  <c r="L21" i="1"/>
  <c r="E21" i="1"/>
  <c r="C36" i="1"/>
  <c r="C38" i="1"/>
  <c r="L8" i="1" s="1"/>
  <c r="E20" i="1"/>
  <c r="E2" i="1"/>
  <c r="E13" i="1"/>
  <c r="E19" i="1"/>
  <c r="E18" i="1"/>
  <c r="E8" i="1"/>
  <c r="E4" i="1"/>
  <c r="E12" i="1"/>
  <c r="E5" i="1"/>
  <c r="E9" i="1"/>
  <c r="E15" i="1"/>
  <c r="E147" i="1"/>
  <c r="B147" i="1"/>
  <c r="E148" i="1"/>
  <c r="B148" i="1"/>
  <c r="E150" i="1"/>
  <c r="B15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49" i="1"/>
  <c r="B149" i="1"/>
  <c r="E151" i="1"/>
  <c r="B151" i="1"/>
  <c r="E152" i="1"/>
  <c r="B152" i="1"/>
  <c r="E153" i="1"/>
  <c r="B153" i="1"/>
  <c r="E144" i="1"/>
  <c r="B144" i="1"/>
  <c r="E6" i="1"/>
  <c r="E3" i="1"/>
  <c r="E16" i="1"/>
  <c r="E14" i="1"/>
  <c r="E11" i="1"/>
  <c r="E7" i="1"/>
  <c r="E10" i="1"/>
  <c r="E17" i="1"/>
  <c r="E145" i="1"/>
  <c r="B145" i="1"/>
  <c r="B24" i="1" l="1"/>
  <c r="Q24" i="1" s="1"/>
  <c r="R24" i="1" s="1"/>
  <c r="K143" i="1"/>
  <c r="K133" i="1"/>
  <c r="K141" i="1"/>
  <c r="B23" i="1"/>
  <c r="Q23" i="1" s="1"/>
  <c r="R23" i="1" s="1"/>
  <c r="K139" i="1"/>
  <c r="K131" i="1"/>
  <c r="K123" i="1"/>
  <c r="B27" i="1"/>
  <c r="Q27" i="1" s="1"/>
  <c r="R27" i="1" s="1"/>
  <c r="K136" i="1"/>
  <c r="K128" i="1"/>
  <c r="K120" i="1"/>
  <c r="K125" i="1"/>
  <c r="K117" i="1"/>
  <c r="K138" i="1"/>
  <c r="K130" i="1"/>
  <c r="K122" i="1"/>
  <c r="K135" i="1"/>
  <c r="K127" i="1"/>
  <c r="K119" i="1"/>
  <c r="K140" i="1"/>
  <c r="K132" i="1"/>
  <c r="K124" i="1"/>
  <c r="K116" i="1"/>
  <c r="K137" i="1"/>
  <c r="K129" i="1"/>
  <c r="K121" i="1"/>
  <c r="K142" i="1"/>
  <c r="K134" i="1"/>
  <c r="K126" i="1"/>
  <c r="K118" i="1"/>
  <c r="B25" i="1"/>
  <c r="Q25" i="1" s="1"/>
  <c r="R25" i="1" s="1"/>
  <c r="B26" i="1"/>
  <c r="Q26" i="1" s="1"/>
  <c r="R26" i="1" s="1"/>
  <c r="B21" i="1"/>
  <c r="Q21" i="1" s="1"/>
  <c r="R21" i="1" s="1"/>
  <c r="B22" i="1"/>
  <c r="Q22" i="1" s="1"/>
  <c r="R22" i="1" s="1"/>
  <c r="K150" i="1"/>
  <c r="K154" i="1"/>
  <c r="K152" i="1"/>
  <c r="K157" i="1"/>
  <c r="K149" i="1"/>
  <c r="K156" i="1"/>
  <c r="K159" i="1"/>
  <c r="K147" i="1"/>
  <c r="L3" i="1"/>
  <c r="B3" i="1" s="1"/>
  <c r="Q3" i="1" s="1"/>
  <c r="R3" i="1" s="1"/>
  <c r="K145" i="1"/>
  <c r="L13" i="1"/>
  <c r="B13" i="1" s="1"/>
  <c r="Q13" i="1" s="1"/>
  <c r="R13" i="1" s="1"/>
  <c r="L20" i="1"/>
  <c r="B20" i="1" s="1"/>
  <c r="Q20" i="1" s="1"/>
  <c r="R20" i="1" s="1"/>
  <c r="L15" i="1"/>
  <c r="B15" i="1" s="1"/>
  <c r="Q15" i="1" s="1"/>
  <c r="R15" i="1" s="1"/>
  <c r="L4" i="1"/>
  <c r="B4" i="1" s="1"/>
  <c r="Q4" i="1" s="1"/>
  <c r="R4" i="1" s="1"/>
  <c r="K151" i="1"/>
  <c r="K158" i="1"/>
  <c r="B8" i="1"/>
  <c r="Q8" i="1" s="1"/>
  <c r="R8" i="1" s="1"/>
  <c r="K153" i="1"/>
  <c r="K148" i="1"/>
  <c r="L17" i="1"/>
  <c r="B17" i="1" s="1"/>
  <c r="Q17" i="1" s="1"/>
  <c r="R17" i="1" s="1"/>
  <c r="K144" i="1"/>
  <c r="K155" i="1"/>
  <c r="L16" i="1" l="1"/>
  <c r="B16" i="1" s="1"/>
  <c r="Q16" i="1" s="1"/>
  <c r="R16" i="1" s="1"/>
  <c r="L14" i="1"/>
  <c r="B14" i="1" s="1"/>
  <c r="Q14" i="1" s="1"/>
  <c r="R14" i="1" s="1"/>
  <c r="L7" i="1"/>
  <c r="B7" i="1" s="1"/>
  <c r="Q7" i="1" s="1"/>
  <c r="R7" i="1" s="1"/>
  <c r="L10" i="1"/>
  <c r="B10" i="1" s="1"/>
  <c r="Q10" i="1" s="1"/>
  <c r="R10" i="1" s="1"/>
  <c r="L5" i="1"/>
  <c r="B5" i="1" s="1"/>
  <c r="Q5" i="1" s="1"/>
  <c r="R5" i="1" s="1"/>
  <c r="L2" i="1"/>
  <c r="B2" i="1" s="1"/>
  <c r="Q2" i="1" s="1"/>
  <c r="R2" i="1" s="1"/>
  <c r="L9" i="1"/>
  <c r="B9" i="1" s="1"/>
  <c r="Q9" i="1" s="1"/>
  <c r="R9" i="1" s="1"/>
  <c r="L18" i="1"/>
  <c r="B18" i="1" s="1"/>
  <c r="Q18" i="1" s="1"/>
  <c r="R18" i="1" s="1"/>
  <c r="L12" i="1"/>
  <c r="B12" i="1" s="1"/>
  <c r="Q12" i="1" s="1"/>
  <c r="R12" i="1" s="1"/>
  <c r="L19" i="1"/>
  <c r="B19" i="1" s="1"/>
  <c r="Q19" i="1" s="1"/>
  <c r="R19" i="1" s="1"/>
  <c r="L6" i="1"/>
  <c r="B6" i="1" s="1"/>
  <c r="Q6" i="1" s="1"/>
  <c r="R6" i="1" s="1"/>
  <c r="L11" i="1"/>
  <c r="B11" i="1" s="1"/>
  <c r="Q11" i="1" s="1"/>
  <c r="R11" i="1" s="1"/>
</calcChain>
</file>

<file path=xl/sharedStrings.xml><?xml version="1.0" encoding="utf-8"?>
<sst xmlns="http://schemas.openxmlformats.org/spreadsheetml/2006/main" count="38" uniqueCount="37">
  <si>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</si>
  <si>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</si>
  <si>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</si>
  <si>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</si>
  <si>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</si>
  <si>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</si>
  <si>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</si>
  <si>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</si>
  <si>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exp of c_r</t>
  </si>
  <si>
    <t>Runs with varying sigmaIcorner</t>
  </si>
  <si>
    <t>nu_kin (um/s)</t>
  </si>
  <si>
    <t>exp of nu_kin</t>
  </si>
  <si>
    <t>exp of L</t>
  </si>
  <si>
    <t>exp of D</t>
  </si>
  <si>
    <t>LSODA integrator, dx=.3 um</t>
  </si>
  <si>
    <t>mc</t>
  </si>
  <si>
    <t>bc</t>
  </si>
  <si>
    <t>Range ratios</t>
  </si>
  <si>
    <t>c_r(1)</t>
  </si>
  <si>
    <t>z</t>
  </si>
  <si>
    <t>Est. time needed</t>
  </si>
  <si>
    <t>zparam_ref</t>
  </si>
  <si>
    <t>sigma)</t>
  </si>
  <si>
    <t>m_g</t>
  </si>
  <si>
    <t>b_g</t>
  </si>
  <si>
    <t>lambda_g_o</t>
  </si>
  <si>
    <t>x_g_o</t>
  </si>
  <si>
    <t>zformularatio</t>
  </si>
  <si>
    <t>lambda (predicted)</t>
  </si>
  <si>
    <t>T</t>
  </si>
  <si>
    <t>c_r %</t>
  </si>
  <si>
    <t>Scale for z</t>
  </si>
  <si>
    <t>Time used (ms)</t>
  </si>
  <si>
    <t>Pressure</t>
  </si>
  <si>
    <t>L_cr</t>
  </si>
  <si>
    <t>P (w/T=240)</t>
  </si>
  <si>
    <t>T (w/P=68.6 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</si>
</sst>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6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  <font>
      <b/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C00000"/>
      <name val="Arial Unicode MS"/>
      <family val="2"/>
    </font>
    <font>
      <b/>
      <sz val="10"/>
      <color theme="1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C00000"/>
      <name val="Arial Unicode MS"/>
      <family val="2"/>
    </font>
    <font>
      <b/>
      <sz val="12"/>
      <color theme="1"/>
      <name val="Arial Unicode MS"/>
      <family val="2"/>
    </font>
    <font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6" fillId="0" borderId="0" xfId="0" applyFont="1"/>
    <xf numFmtId="1" fontId="3" fillId="0" borderId="0" xfId="0" applyNumberFormat="1" applyFont="1"/>
    <xf numFmtId="11" fontId="3" fillId="0" borderId="0" xfId="0" applyNumberFormat="1" applyFont="1"/>
    <xf numFmtId="0" fontId="5" fillId="0" borderId="0" xfId="0" applyFont="1"/>
    <xf numFmtId="164" fontId="0" fillId="0" borderId="0" xfId="0" applyNumberFormat="1"/>
    <xf numFmtId="11" fontId="6" fillId="0" borderId="0" xfId="0" applyNumberFormat="1" applyFont="1"/>
    <xf numFmtId="11" fontId="5" fillId="0" borderId="0" xfId="0" applyNumberFormat="1" applyFont="1"/>
    <xf numFmtId="0" fontId="8" fillId="0" borderId="0" xfId="0" applyFont="1"/>
    <xf numFmtId="2" fontId="8" fillId="0" borderId="0" xfId="0" applyNumberFormat="1" applyFont="1"/>
    <xf numFmtId="165" fontId="7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4" fillId="0" borderId="0" xfId="0" applyNumberFormat="1" applyFont="1"/>
    <xf numFmtId="0" fontId="9" fillId="0" borderId="0" xfId="0" applyFont="1"/>
    <xf numFmtId="167" fontId="3" fillId="0" borderId="0" xfId="0" applyNumberFormat="1" applyFont="1"/>
    <xf numFmtId="2" fontId="5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0" fontId="11" fillId="0" borderId="0" xfId="0" applyFont="1"/>
    <xf numFmtId="164" fontId="11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11" fontId="13" fillId="0" borderId="0" xfId="0" applyNumberFormat="1" applyFont="1"/>
    <xf numFmtId="164" fontId="13" fillId="0" borderId="0" xfId="0" applyNumberFormat="1" applyFont="1"/>
    <xf numFmtId="167" fontId="10" fillId="0" borderId="0" xfId="0" applyNumberFormat="1" applyFont="1"/>
    <xf numFmtId="0" fontId="0" fillId="0" borderId="0" xfId="0" applyFont="1"/>
    <xf numFmtId="2" fontId="0" fillId="0" borderId="0" xfId="0" applyNumberFormat="1" applyFont="1"/>
    <xf numFmtId="165" fontId="0" fillId="0" borderId="0" xfId="0" applyNumberFormat="1" applyFont="1"/>
    <xf numFmtId="164" fontId="14" fillId="0" borderId="0" xfId="0" applyNumberFormat="1" applyFont="1"/>
    <xf numFmtId="167" fontId="15" fillId="0" borderId="0" xfId="0" applyNumberFormat="1" applyFont="1"/>
    <xf numFmtId="1" fontId="0" fillId="0" borderId="0" xfId="0" applyNumberFormat="1" applyFont="1"/>
    <xf numFmtId="164" fontId="5" fillId="0" borderId="0" xfId="0" applyNumberFormat="1" applyFont="1"/>
    <xf numFmtId="16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6867352593427E-2"/>
          <c:y val="8.2995349653504094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0.00</c:formatCode>
                <c:ptCount val="28"/>
                <c:pt idx="0">
                  <c:v>25.424641809046072</c:v>
                </c:pt>
                <c:pt idx="1">
                  <c:v>7.1895946958663917</c:v>
                </c:pt>
                <c:pt idx="2">
                  <c:v>13.13019052858764</c:v>
                </c:pt>
                <c:pt idx="3">
                  <c:v>16.062314155080887</c:v>
                </c:pt>
                <c:pt idx="4">
                  <c:v>19.67223688411584</c:v>
                </c:pt>
                <c:pt idx="5">
                  <c:v>3.2181136055347066</c:v>
                </c:pt>
                <c:pt idx="6">
                  <c:v>3.7529331252040077</c:v>
                </c:pt>
                <c:pt idx="7">
                  <c:v>4.1959067914834458</c:v>
                </c:pt>
                <c:pt idx="8">
                  <c:v>10.176568762666319</c:v>
                </c:pt>
                <c:pt idx="9">
                  <c:v>14.391841562585093</c:v>
                </c:pt>
                <c:pt idx="10">
                  <c:v>15.321285325897389</c:v>
                </c:pt>
                <c:pt idx="11">
                  <c:v>17.129717745688293</c:v>
                </c:pt>
                <c:pt idx="12">
                  <c:v>22.75549953102281</c:v>
                </c:pt>
                <c:pt idx="13">
                  <c:v>26.924670145963368</c:v>
                </c:pt>
                <c:pt idx="14">
                  <c:v>28.783683125170185</c:v>
                </c:pt>
                <c:pt idx="15">
                  <c:v>7.1895946958663899</c:v>
                </c:pt>
                <c:pt idx="16">
                  <c:v>6.5622109871109169</c:v>
                </c:pt>
                <c:pt idx="17">
                  <c:v>5.8719997158891726</c:v>
                </c:pt>
                <c:pt idx="18">
                  <c:v>5.6851227388610237</c:v>
                </c:pt>
                <c:pt idx="19">
                  <c:v>9.4655216854484117</c:v>
                </c:pt>
                <c:pt idx="20">
                  <c:v>9.4787794392833309</c:v>
                </c:pt>
                <c:pt idx="21">
                  <c:v>2.9932607767732864</c:v>
                </c:pt>
                <c:pt idx="22">
                  <c:v>4.5464074222856494</c:v>
                </c:pt>
                <c:pt idx="23">
                  <c:v>4.0439665689090836</c:v>
                </c:pt>
                <c:pt idx="24">
                  <c:v>4.2461061118655543</c:v>
                </c:pt>
                <c:pt idx="25">
                  <c:v>9.0434361758540334</c:v>
                </c:pt>
                <c:pt idx="26">
                  <c:v>7.3444209317235085</c:v>
                </c:pt>
                <c:pt idx="27">
                  <c:v>3.9095463928829401</c:v>
                </c:pt>
              </c:numCache>
            </c:numRef>
          </c:xVal>
          <c:yVal>
            <c:numRef>
              <c:f>Sheet1!$E$2:$E$29</c:f>
              <c:numCache>
                <c:formatCode>0.00</c:formatCode>
                <c:ptCount val="28"/>
                <c:pt idx="0">
                  <c:v>23.52941176470588</c:v>
                </c:pt>
                <c:pt idx="1">
                  <c:v>6.666666666666667</c:v>
                </c:pt>
                <c:pt idx="2">
                  <c:v>12.096774193548388</c:v>
                </c:pt>
                <c:pt idx="3">
                  <c:v>14.705882352941176</c:v>
                </c:pt>
                <c:pt idx="4">
                  <c:v>18.018018018018015</c:v>
                </c:pt>
                <c:pt idx="5">
                  <c:v>2.8441410693970424</c:v>
                </c:pt>
                <c:pt idx="6">
                  <c:v>2.8200789622109417</c:v>
                </c:pt>
                <c:pt idx="7">
                  <c:v>3.3046926635822866</c:v>
                </c:pt>
                <c:pt idx="8">
                  <c:v>9.2936802973977706</c:v>
                </c:pt>
                <c:pt idx="9">
                  <c:v>13.157894736842106</c:v>
                </c:pt>
                <c:pt idx="10">
                  <c:v>14.326647564469914</c:v>
                </c:pt>
                <c:pt idx="11">
                  <c:v>16.129032258064516</c:v>
                </c:pt>
                <c:pt idx="12">
                  <c:v>20.833333333333336</c:v>
                </c:pt>
                <c:pt idx="13">
                  <c:v>24.630541871921185</c:v>
                </c:pt>
                <c:pt idx="14">
                  <c:v>26.315789473684212</c:v>
                </c:pt>
                <c:pt idx="15">
                  <c:v>6.5061808718282368</c:v>
                </c:pt>
                <c:pt idx="16">
                  <c:v>5.9142434696895023</c:v>
                </c:pt>
                <c:pt idx="17">
                  <c:v>5.2521008403361344</c:v>
                </c:pt>
                <c:pt idx="18">
                  <c:v>5.0939191340337473</c:v>
                </c:pt>
                <c:pt idx="19">
                  <c:v>8.6058519793459567</c:v>
                </c:pt>
                <c:pt idx="20">
                  <c:v>8.2372322899505761</c:v>
                </c:pt>
                <c:pt idx="21">
                  <c:v>2.6123301985370948</c:v>
                </c:pt>
                <c:pt idx="22">
                  <c:v>4.0816326530612246</c:v>
                </c:pt>
                <c:pt idx="23">
                  <c:v>3.4270047978067169</c:v>
                </c:pt>
                <c:pt idx="24">
                  <c:v>3.2894736842105261</c:v>
                </c:pt>
                <c:pt idx="25">
                  <c:v>7.8740157480314963</c:v>
                </c:pt>
                <c:pt idx="26">
                  <c:v>6.3492063492063497</c:v>
                </c:pt>
                <c:pt idx="27">
                  <c:v>2.9368575624082234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50596195376321E-2"/>
          <c:y val="2.0343213680740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Sheet1!$B$116:$B$159</c:f>
              <c:numCache>
                <c:formatCode>0.0000</c:formatCode>
                <c:ptCount val="44"/>
                <c:pt idx="0">
                  <c:v>-0.55000000000000004</c:v>
                </c:pt>
                <c:pt idx="1">
                  <c:v>-0.5</c:v>
                </c:pt>
                <c:pt idx="2">
                  <c:v>-0.45</c:v>
                </c:pt>
                <c:pt idx="3">
                  <c:v>-0.4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-0.125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-4.4999999999999998E-2</c:v>
                </c:pt>
                <c:pt idx="16">
                  <c:v>-3.5000000000000003E-2</c:v>
                </c:pt>
                <c:pt idx="17">
                  <c:v>-2.5000000000000001E-2</c:v>
                </c:pt>
                <c:pt idx="18">
                  <c:v>-2.2499999999999999E-2</c:v>
                </c:pt>
                <c:pt idx="19">
                  <c:v>0.2225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-4.4999999999999998E-2</c:v>
                </c:pt>
                <c:pt idx="36">
                  <c:v>-3.5000000000000003E-2</c:v>
                </c:pt>
                <c:pt idx="37">
                  <c:v>-2.5000000000000001E-2</c:v>
                </c:pt>
                <c:pt idx="38">
                  <c:v>0.2225</c:v>
                </c:pt>
                <c:pt idx="39">
                  <c:v>0.22500000000000001</c:v>
                </c:pt>
                <c:pt idx="40">
                  <c:v>0.24</c:v>
                </c:pt>
                <c:pt idx="41">
                  <c:v>0.26</c:v>
                </c:pt>
                <c:pt idx="42">
                  <c:v>0.3</c:v>
                </c:pt>
                <c:pt idx="43">
                  <c:v>0.4</c:v>
                </c:pt>
              </c:numCache>
            </c:numRef>
          </c:xVal>
          <c:yVal>
            <c:numRef>
              <c:f>Sheet1!$E$116:$E$159</c:f>
              <c:numCache>
                <c:formatCode>0.00</c:formatCode>
                <c:ptCount val="44"/>
                <c:pt idx="0">
                  <c:v>2.679528403001072</c:v>
                </c:pt>
                <c:pt idx="1">
                  <c:v>2.9655990510083039</c:v>
                </c:pt>
                <c:pt idx="2">
                  <c:v>3.3288948069241013</c:v>
                </c:pt>
                <c:pt idx="3">
                  <c:v>3.7397157816005984</c:v>
                </c:pt>
                <c:pt idx="4">
                  <c:v>4.9309664694280073</c:v>
                </c:pt>
                <c:pt idx="5">
                  <c:v>5.8275058275058278</c:v>
                </c:pt>
                <c:pt idx="6">
                  <c:v>7.0821529745042495</c:v>
                </c:pt>
                <c:pt idx="7">
                  <c:v>8.9285714285714288</c:v>
                </c:pt>
                <c:pt idx="8">
                  <c:v>10.330578512396695</c:v>
                </c:pt>
                <c:pt idx="9">
                  <c:v>12.106537530266344</c:v>
                </c:pt>
                <c:pt idx="10">
                  <c:v>13.020833333333334</c:v>
                </c:pt>
                <c:pt idx="11">
                  <c:v>14.124293785310734</c:v>
                </c:pt>
                <c:pt idx="12">
                  <c:v>15.479876160990711</c:v>
                </c:pt>
                <c:pt idx="13">
                  <c:v>17.064846416382252</c:v>
                </c:pt>
                <c:pt idx="14">
                  <c:v>18.181818181818183</c:v>
                </c:pt>
                <c:pt idx="15">
                  <c:v>20.242914979757085</c:v>
                </c:pt>
                <c:pt idx="16">
                  <c:v>23.255813953488374</c:v>
                </c:pt>
                <c:pt idx="17">
                  <c:v>27.624309392265193</c:v>
                </c:pt>
                <c:pt idx="18">
                  <c:v>29.069767441860467</c:v>
                </c:pt>
                <c:pt idx="19">
                  <c:v>9.1743119266055047</c:v>
                </c:pt>
                <c:pt idx="20">
                  <c:v>9.1575091575091569</c:v>
                </c:pt>
                <c:pt idx="21">
                  <c:v>9.0579710144927539</c:v>
                </c:pt>
                <c:pt idx="22">
                  <c:v>8.7719298245614024</c:v>
                </c:pt>
                <c:pt idx="23">
                  <c:v>8.1433224755700326</c:v>
                </c:pt>
                <c:pt idx="24">
                  <c:v>7.5075075075075075</c:v>
                </c:pt>
                <c:pt idx="25">
                  <c:v>6.9444444444444446</c:v>
                </c:pt>
                <c:pt idx="26">
                  <c:v>5.8072009291521489</c:v>
                </c:pt>
                <c:pt idx="27">
                  <c:v>4.9554013875123886</c:v>
                </c:pt>
                <c:pt idx="28">
                  <c:v>3.7878787878787881</c:v>
                </c:pt>
                <c:pt idx="29">
                  <c:v>3.0193236714975846</c:v>
                </c:pt>
                <c:pt idx="31">
                  <c:v>3.3433634236041456</c:v>
                </c:pt>
                <c:pt idx="32">
                  <c:v>4.8262548262548268</c:v>
                </c:pt>
                <c:pt idx="33">
                  <c:v>8.3194675540765388</c:v>
                </c:pt>
                <c:pt idx="34">
                  <c:v>13.123359580052494</c:v>
                </c:pt>
                <c:pt idx="35">
                  <c:v>13.947001394700139</c:v>
                </c:pt>
                <c:pt idx="36">
                  <c:v>16.077170418006432</c:v>
                </c:pt>
                <c:pt idx="37">
                  <c:v>19.120458891013381</c:v>
                </c:pt>
                <c:pt idx="38">
                  <c:v>6.2539086929330834</c:v>
                </c:pt>
                <c:pt idx="39">
                  <c:v>6.2421972534332086</c:v>
                </c:pt>
                <c:pt idx="40">
                  <c:v>6.0204695966285371</c:v>
                </c:pt>
                <c:pt idx="41">
                  <c:v>5.5959709009513148</c:v>
                </c:pt>
                <c:pt idx="42">
                  <c:v>4.7573739295908659</c:v>
                </c:pt>
                <c:pt idx="43">
                  <c:v>3.3715441672285906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0.7"/>
          <c:min val="-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calculated</a:t>
            </a:r>
            <a:r>
              <a:rPr lang="en-US" baseline="0"/>
              <a:t>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Sheet1!$E$2:$E$29</c:f>
              <c:numCache>
                <c:formatCode>0.00</c:formatCode>
                <c:ptCount val="28"/>
                <c:pt idx="0">
                  <c:v>23.52941176470588</c:v>
                </c:pt>
                <c:pt idx="1">
                  <c:v>6.666666666666667</c:v>
                </c:pt>
                <c:pt idx="2">
                  <c:v>12.096774193548388</c:v>
                </c:pt>
                <c:pt idx="3">
                  <c:v>14.705882352941176</c:v>
                </c:pt>
                <c:pt idx="4">
                  <c:v>18.018018018018015</c:v>
                </c:pt>
                <c:pt idx="5">
                  <c:v>2.8441410693970424</c:v>
                </c:pt>
                <c:pt idx="6">
                  <c:v>2.8200789622109417</c:v>
                </c:pt>
                <c:pt idx="7">
                  <c:v>3.3046926635822866</c:v>
                </c:pt>
                <c:pt idx="8">
                  <c:v>9.2936802973977706</c:v>
                </c:pt>
                <c:pt idx="9">
                  <c:v>13.157894736842106</c:v>
                </c:pt>
                <c:pt idx="10">
                  <c:v>14.326647564469914</c:v>
                </c:pt>
                <c:pt idx="11">
                  <c:v>16.129032258064516</c:v>
                </c:pt>
                <c:pt idx="12">
                  <c:v>20.833333333333336</c:v>
                </c:pt>
                <c:pt idx="13">
                  <c:v>24.630541871921185</c:v>
                </c:pt>
                <c:pt idx="14">
                  <c:v>26.315789473684212</c:v>
                </c:pt>
                <c:pt idx="15">
                  <c:v>6.5061808718282368</c:v>
                </c:pt>
                <c:pt idx="16">
                  <c:v>5.9142434696895023</c:v>
                </c:pt>
                <c:pt idx="17">
                  <c:v>5.2521008403361344</c:v>
                </c:pt>
                <c:pt idx="18">
                  <c:v>5.0939191340337473</c:v>
                </c:pt>
                <c:pt idx="19">
                  <c:v>8.6058519793459567</c:v>
                </c:pt>
                <c:pt idx="20">
                  <c:v>8.2372322899505761</c:v>
                </c:pt>
                <c:pt idx="21">
                  <c:v>2.6123301985370948</c:v>
                </c:pt>
                <c:pt idx="22">
                  <c:v>4.0816326530612246</c:v>
                </c:pt>
                <c:pt idx="23">
                  <c:v>3.4270047978067169</c:v>
                </c:pt>
                <c:pt idx="24">
                  <c:v>3.2894736842105261</c:v>
                </c:pt>
                <c:pt idx="25">
                  <c:v>7.8740157480314963</c:v>
                </c:pt>
                <c:pt idx="26">
                  <c:v>6.3492063492063497</c:v>
                </c:pt>
                <c:pt idx="27">
                  <c:v>2.9368575624082234</c:v>
                </c:pt>
              </c:numCache>
            </c:numRef>
          </c:xVal>
          <c:yVal>
            <c:numRef>
              <c:f>Sheet1!$R$2:$R$29</c:f>
              <c:numCache>
                <c:formatCode>0.000</c:formatCode>
                <c:ptCount val="28"/>
                <c:pt idx="0">
                  <c:v>32.549794949373215</c:v>
                </c:pt>
                <c:pt idx="1">
                  <c:v>9.0259554721212236</c:v>
                </c:pt>
                <c:pt idx="2">
                  <c:v>16.68952891401068</c:v>
                </c:pt>
                <c:pt idx="3">
                  <c:v>20.472069484867362</c:v>
                </c:pt>
                <c:pt idx="4">
                  <c:v>25.128994266911103</c:v>
                </c:pt>
                <c:pt idx="5">
                  <c:v>3.9026079383284422</c:v>
                </c:pt>
                <c:pt idx="6">
                  <c:v>4.5925435580126122</c:v>
                </c:pt>
                <c:pt idx="7">
                  <c:v>5.1639948601962935</c:v>
                </c:pt>
                <c:pt idx="8">
                  <c:v>12.879255002086836</c:v>
                </c:pt>
                <c:pt idx="9">
                  <c:v>18.317102246607895</c:v>
                </c:pt>
                <c:pt idx="10">
                  <c:v>19.516116746301115</c:v>
                </c:pt>
                <c:pt idx="11">
                  <c:v>21.849056918299478</c:v>
                </c:pt>
                <c:pt idx="12">
                  <c:v>29.106509385017066</c:v>
                </c:pt>
                <c:pt idx="13">
                  <c:v>34.484883221422045</c:v>
                </c:pt>
                <c:pt idx="14">
                  <c:v>36.883074058964866</c:v>
                </c:pt>
                <c:pt idx="15">
                  <c:v>9.0259554721212218</c:v>
                </c:pt>
                <c:pt idx="16">
                  <c:v>8.2166088571218108</c:v>
                </c:pt>
                <c:pt idx="17">
                  <c:v>7.3262125203953081</c:v>
                </c:pt>
                <c:pt idx="18">
                  <c:v>7.0851347769532884</c:v>
                </c:pt>
                <c:pt idx="19">
                  <c:v>11.961979757256026</c:v>
                </c:pt>
                <c:pt idx="20">
                  <c:v>11.979082716799034</c:v>
                </c:pt>
                <c:pt idx="21">
                  <c:v>3.6125400368330478</c:v>
                </c:pt>
                <c:pt idx="22">
                  <c:v>5.6161527583630226</c:v>
                </c:pt>
                <c:pt idx="23">
                  <c:v>4.9679867345362334</c:v>
                </c:pt>
                <c:pt idx="24">
                  <c:v>5.2287537142429255</c:v>
                </c:pt>
                <c:pt idx="25">
                  <c:v>11.417474897370257</c:v>
                </c:pt>
                <c:pt idx="26">
                  <c:v>9.2256866544189418</c:v>
                </c:pt>
                <c:pt idx="27">
                  <c:v>4.7945800729730985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EB4E-A4B0-0D88B65C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8143"/>
        <c:axId val="1849482175"/>
      </c:scatterChart>
      <c:valAx>
        <c:axId val="18490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2175"/>
        <c:crosses val="autoZero"/>
        <c:crossBetween val="midCat"/>
      </c:valAx>
      <c:valAx>
        <c:axId val="1849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280823283165554"/>
                  <c:y val="-3.9294093340373266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Sheet1!$B$47:$B$77</c:f>
              <c:numCache>
                <c:formatCode>General</c:formatCode>
                <c:ptCount val="31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</c:numCache>
            </c:numRef>
          </c:xVal>
          <c:yVal>
            <c:numRef>
              <c:f>Sheet1!$C$47:$C$77</c:f>
              <c:numCache>
                <c:formatCode>General</c:formatCode>
                <c:ptCount val="31"/>
                <c:pt idx="0">
                  <c:v>175.4</c:v>
                </c:pt>
                <c:pt idx="1">
                  <c:v>175.4</c:v>
                </c:pt>
                <c:pt idx="2">
                  <c:v>175.4</c:v>
                </c:pt>
                <c:pt idx="3">
                  <c:v>175.4</c:v>
                </c:pt>
                <c:pt idx="4">
                  <c:v>175.4</c:v>
                </c:pt>
                <c:pt idx="5">
                  <c:v>175.4</c:v>
                </c:pt>
                <c:pt idx="6">
                  <c:v>175.4</c:v>
                </c:pt>
                <c:pt idx="7">
                  <c:v>175.4</c:v>
                </c:pt>
                <c:pt idx="8">
                  <c:v>175.4</c:v>
                </c:pt>
                <c:pt idx="9">
                  <c:v>175.4</c:v>
                </c:pt>
                <c:pt idx="10">
                  <c:v>175.4</c:v>
                </c:pt>
                <c:pt idx="11">
                  <c:v>175.4</c:v>
                </c:pt>
                <c:pt idx="12">
                  <c:v>175.4</c:v>
                </c:pt>
                <c:pt idx="13">
                  <c:v>175.4</c:v>
                </c:pt>
                <c:pt idx="14">
                  <c:v>175.4</c:v>
                </c:pt>
                <c:pt idx="15">
                  <c:v>175.4</c:v>
                </c:pt>
                <c:pt idx="16">
                  <c:v>175.4</c:v>
                </c:pt>
                <c:pt idx="17">
                  <c:v>175.4</c:v>
                </c:pt>
                <c:pt idx="18">
                  <c:v>175.4</c:v>
                </c:pt>
                <c:pt idx="19">
                  <c:v>175.4</c:v>
                </c:pt>
                <c:pt idx="20">
                  <c:v>175.4</c:v>
                </c:pt>
                <c:pt idx="21">
                  <c:v>175.4</c:v>
                </c:pt>
                <c:pt idx="22">
                  <c:v>175.4</c:v>
                </c:pt>
                <c:pt idx="23">
                  <c:v>175.4</c:v>
                </c:pt>
                <c:pt idx="24">
                  <c:v>175.4</c:v>
                </c:pt>
                <c:pt idx="25">
                  <c:v>175.4</c:v>
                </c:pt>
                <c:pt idx="26">
                  <c:v>175.4</c:v>
                </c:pt>
                <c:pt idx="27">
                  <c:v>175.4</c:v>
                </c:pt>
                <c:pt idx="28">
                  <c:v>504.2</c:v>
                </c:pt>
                <c:pt idx="29">
                  <c:v>1320</c:v>
                </c:pt>
                <c:pt idx="30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5-604B-A166-511A37FD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41519"/>
        <c:axId val="1361960367"/>
      </c:scatterChart>
      <c:valAx>
        <c:axId val="13617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0367"/>
        <c:crosses val="autoZero"/>
        <c:crossBetween val="midCat"/>
      </c:valAx>
      <c:valAx>
        <c:axId val="13619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7302395013123359"/>
                  <c:y val="-0.5552072786946349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Sheet1!$B$80:$B$110</c:f>
              <c:numCache>
                <c:formatCode>General</c:formatCode>
                <c:ptCount val="31"/>
                <c:pt idx="0">
                  <c:v>68.599999999999994</c:v>
                </c:pt>
                <c:pt idx="1">
                  <c:v>68.599999999999994</c:v>
                </c:pt>
                <c:pt idx="2">
                  <c:v>68.599999999999994</c:v>
                </c:pt>
                <c:pt idx="3">
                  <c:v>68.599999999999994</c:v>
                </c:pt>
                <c:pt idx="4">
                  <c:v>68.599999999999994</c:v>
                </c:pt>
                <c:pt idx="5">
                  <c:v>68.599999999999994</c:v>
                </c:pt>
                <c:pt idx="6">
                  <c:v>68.599999999999994</c:v>
                </c:pt>
                <c:pt idx="7">
                  <c:v>68.599999999999994</c:v>
                </c:pt>
                <c:pt idx="8">
                  <c:v>68.599999999999994</c:v>
                </c:pt>
                <c:pt idx="9">
                  <c:v>68.599999999999994</c:v>
                </c:pt>
                <c:pt idx="10">
                  <c:v>68.599999999999994</c:v>
                </c:pt>
                <c:pt idx="11">
                  <c:v>68.599999999999994</c:v>
                </c:pt>
                <c:pt idx="12">
                  <c:v>68.599999999999994</c:v>
                </c:pt>
                <c:pt idx="13">
                  <c:v>68.599999999999994</c:v>
                </c:pt>
                <c:pt idx="14">
                  <c:v>68.599999999999994</c:v>
                </c:pt>
                <c:pt idx="15">
                  <c:v>68.599999999999994</c:v>
                </c:pt>
                <c:pt idx="16">
                  <c:v>68.599999999999994</c:v>
                </c:pt>
                <c:pt idx="17">
                  <c:v>68.599999999999994</c:v>
                </c:pt>
                <c:pt idx="18">
                  <c:v>68.599999999999994</c:v>
                </c:pt>
                <c:pt idx="19">
                  <c:v>68.599999999999994</c:v>
                </c:pt>
                <c:pt idx="20">
                  <c:v>68.599999999999994</c:v>
                </c:pt>
                <c:pt idx="21">
                  <c:v>68.599999999999994</c:v>
                </c:pt>
                <c:pt idx="22">
                  <c:v>68.599999999999994</c:v>
                </c:pt>
                <c:pt idx="23">
                  <c:v>68.599999999999994</c:v>
                </c:pt>
                <c:pt idx="24">
                  <c:v>68.599999999999994</c:v>
                </c:pt>
                <c:pt idx="25">
                  <c:v>68.599999999999994</c:v>
                </c:pt>
                <c:pt idx="26">
                  <c:v>68.599999999999994</c:v>
                </c:pt>
                <c:pt idx="27">
                  <c:v>68.599999999999994</c:v>
                </c:pt>
                <c:pt idx="28">
                  <c:v>100</c:v>
                </c:pt>
                <c:pt idx="29">
                  <c:v>500</c:v>
                </c:pt>
                <c:pt idx="30">
                  <c:v>1000</c:v>
                </c:pt>
              </c:numCache>
            </c:numRef>
          </c:xVal>
          <c:yVal>
            <c:numRef>
              <c:f>Sheet1!$C$80:$C$110</c:f>
              <c:numCache>
                <c:formatCode>0.00</c:formatCode>
                <c:ptCount val="31"/>
                <c:pt idx="0">
                  <c:v>175.4</c:v>
                </c:pt>
                <c:pt idx="1">
                  <c:v>175.4</c:v>
                </c:pt>
                <c:pt idx="2">
                  <c:v>175.4</c:v>
                </c:pt>
                <c:pt idx="3">
                  <c:v>175.4</c:v>
                </c:pt>
                <c:pt idx="4">
                  <c:v>175.4</c:v>
                </c:pt>
                <c:pt idx="5">
                  <c:v>175.4</c:v>
                </c:pt>
                <c:pt idx="6">
                  <c:v>175.4</c:v>
                </c:pt>
                <c:pt idx="7">
                  <c:v>175.4</c:v>
                </c:pt>
                <c:pt idx="8">
                  <c:v>175.4</c:v>
                </c:pt>
                <c:pt idx="9">
                  <c:v>175.4</c:v>
                </c:pt>
                <c:pt idx="10">
                  <c:v>175.4</c:v>
                </c:pt>
                <c:pt idx="11">
                  <c:v>175.4</c:v>
                </c:pt>
                <c:pt idx="12">
                  <c:v>175.4</c:v>
                </c:pt>
                <c:pt idx="13">
                  <c:v>175.4</c:v>
                </c:pt>
                <c:pt idx="14">
                  <c:v>175.4</c:v>
                </c:pt>
                <c:pt idx="15">
                  <c:v>175.4</c:v>
                </c:pt>
                <c:pt idx="16">
                  <c:v>175.4</c:v>
                </c:pt>
                <c:pt idx="17">
                  <c:v>175.4</c:v>
                </c:pt>
                <c:pt idx="18">
                  <c:v>175.4</c:v>
                </c:pt>
                <c:pt idx="19">
                  <c:v>175.4</c:v>
                </c:pt>
                <c:pt idx="20">
                  <c:v>175.4</c:v>
                </c:pt>
                <c:pt idx="21">
                  <c:v>175.4</c:v>
                </c:pt>
                <c:pt idx="22">
                  <c:v>175.4</c:v>
                </c:pt>
                <c:pt idx="23">
                  <c:v>175.4</c:v>
                </c:pt>
                <c:pt idx="24">
                  <c:v>175.4</c:v>
                </c:pt>
                <c:pt idx="25">
                  <c:v>175.4</c:v>
                </c:pt>
                <c:pt idx="26">
                  <c:v>175.4</c:v>
                </c:pt>
                <c:pt idx="27">
                  <c:v>175.4</c:v>
                </c:pt>
                <c:pt idx="28">
                  <c:v>112.4</c:v>
                </c:pt>
                <c:pt idx="29" formatCode="General">
                  <c:v>20.21</c:v>
                </c:pt>
                <c:pt idx="30">
                  <c:v>9.2207000000000008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0-5E47-92EC-0BD70182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18943"/>
        <c:axId val="1676487711"/>
      </c:scatterChart>
      <c:valAx>
        <c:axId val="1676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87711"/>
        <c:crosses val="autoZero"/>
        <c:crossBetween val="midCat"/>
      </c:valAx>
      <c:valAx>
        <c:axId val="16764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9007</xdr:colOff>
      <xdr:row>1</xdr:row>
      <xdr:rowOff>182870</xdr:rowOff>
    </xdr:from>
    <xdr:to>
      <xdr:col>25</xdr:col>
      <xdr:colOff>40657</xdr:colOff>
      <xdr:row>18</xdr:row>
      <xdr:rowOff>108265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125</xdr:row>
      <xdr:rowOff>9104</xdr:rowOff>
    </xdr:from>
    <xdr:to>
      <xdr:col>19</xdr:col>
      <xdr:colOff>728133</xdr:colOff>
      <xdr:row>141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4144</xdr:colOff>
      <xdr:row>19</xdr:row>
      <xdr:rowOff>74219</xdr:rowOff>
    </xdr:from>
    <xdr:to>
      <xdr:col>24</xdr:col>
      <xdr:colOff>656166</xdr:colOff>
      <xdr:row>32</xdr:row>
      <xdr:rowOff>182033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5D394-3FA0-0407-FAA1-14356D3D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584200</xdr:colOff>
      <xdr:row>50</xdr:row>
      <xdr:rowOff>25400</xdr:rowOff>
    </xdr:from>
    <xdr:to>
      <xdr:col>14</xdr:col>
      <xdr:colOff>635000</xdr:colOff>
      <xdr:row>70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23025D-C3AE-ACC5-F285-32FD18B0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37830</xdr:colOff>
      <xdr:row>86</xdr:row>
      <xdr:rowOff>47016</xdr:rowOff>
    </xdr:from>
    <xdr:to>
      <xdr:col>15</xdr:col>
      <xdr:colOff>486383</xdr:colOff>
      <xdr:row>107</xdr:row>
      <xdr:rowOff>94573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CFA38D-F0F6-2685-CC8E-7EF1E326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R166"/>
  <sheetViews>
    <sheetView tabSelected="1" zoomScale="75" workbookViewId="0">
      <pane ySplit="1" topLeftCell="A2" activePane="bottomLeft" state="frozen"/>
      <selection pane="bottomLeft" activeCell="B30" sqref="B30"/>
    </sheetView>
  </sheetViews>
  <sheetFormatPr baseColWidth="10" defaultRowHeight="16" x14ac:dyDescent="0.2"/>
  <cols>
    <col min="1" max="1" width="6.6640625" customWidth="1"/>
    <col min="2" max="2" width="15.83203125" customWidth="1"/>
    <col min="3" max="3" width="11" style="7" customWidth="1"/>
    <col min="4" max="4" width="8" style="22" customWidth="1"/>
    <col min="5" max="5" width="7.5" customWidth="1"/>
    <col min="6" max="6" width="12" style="7" customWidth="1"/>
    <col min="7" max="7" width="13.1640625" customWidth="1"/>
    <col min="8" max="9" width="6.83203125" customWidth="1"/>
    <col min="10" max="10" width="9.83203125" customWidth="1"/>
    <col min="11" max="11" width="9.33203125" style="7" customWidth="1"/>
    <col min="12" max="12" width="13.83203125" customWidth="1"/>
    <col min="13" max="13" width="5.1640625" customWidth="1"/>
    <col min="14" max="14" width="6.6640625" style="7" customWidth="1"/>
    <col min="15" max="15" width="9.6640625" customWidth="1"/>
    <col min="16" max="16" width="7" customWidth="1"/>
    <col min="17" max="17" width="8.6640625" customWidth="1"/>
    <col min="18" max="18" width="13.33203125" customWidth="1"/>
  </cols>
  <sheetData>
    <row r="1" spans="1:18" ht="17" x14ac:dyDescent="0.25">
      <c r="A1" t="s">
        <v>14</v>
      </c>
      <c r="B1" t="s">
        <v>19</v>
      </c>
      <c r="C1" s="7" t="s">
        <v>4</v>
      </c>
      <c r="D1" s="22" t="s">
        <v>2</v>
      </c>
      <c r="E1" t="s">
        <v>3</v>
      </c>
      <c r="F1" s="7" t="s">
        <v>0</v>
      </c>
      <c r="G1" t="s">
        <v>7</v>
      </c>
      <c r="H1" t="s">
        <v>6</v>
      </c>
      <c r="I1" t="s">
        <v>29</v>
      </c>
      <c r="J1" t="s">
        <v>33</v>
      </c>
      <c r="K1" s="34" t="s">
        <v>30</v>
      </c>
      <c r="L1" s="1" t="s">
        <v>1</v>
      </c>
      <c r="M1" t="s">
        <v>5</v>
      </c>
      <c r="N1" s="7" t="s">
        <v>10</v>
      </c>
      <c r="O1" t="s">
        <v>32</v>
      </c>
      <c r="P1" t="s">
        <v>20</v>
      </c>
      <c r="Q1" t="s">
        <v>27</v>
      </c>
      <c r="R1" t="s">
        <v>28</v>
      </c>
    </row>
    <row r="2" spans="1:18" s="41" customFormat="1" ht="18" x14ac:dyDescent="0.25">
      <c r="B2" s="42">
        <f t="shared" ref="B2:B27" si="0">F2^$C$33*C2^$C$36*N2^$C$35*L2^$C$34*$C$37</f>
        <v>25.424641809046072</v>
      </c>
      <c r="C2" s="7">
        <v>8</v>
      </c>
      <c r="D2" s="8">
        <v>0.34</v>
      </c>
      <c r="E2" s="42">
        <f t="shared" ref="E2:E27" si="1">C2/D2</f>
        <v>23.52941176470588</v>
      </c>
      <c r="F2" s="17">
        <v>1E-3</v>
      </c>
      <c r="G2" s="43">
        <v>0.22</v>
      </c>
      <c r="H2" s="41">
        <v>0.2</v>
      </c>
      <c r="I2" s="41">
        <v>240</v>
      </c>
      <c r="J2" s="41">
        <v>68.599999999999994</v>
      </c>
      <c r="K2" s="44">
        <v>4.5499999999999999E-2</v>
      </c>
      <c r="L2" s="45">
        <f t="shared" ref="L2:L29" si="2">K2/100</f>
        <v>4.55E-4</v>
      </c>
      <c r="M2" s="41">
        <v>1</v>
      </c>
      <c r="N2" s="7">
        <v>34</v>
      </c>
      <c r="O2" s="41">
        <v>400</v>
      </c>
      <c r="P2" s="46">
        <f>(1/F2*C2)^0.5*1.5</f>
        <v>134.1640786499874</v>
      </c>
      <c r="Q2" s="43">
        <f t="shared" ref="Q2:Q27" si="3">($C$41*B2+$C$42)/($C$41*$C$39+$C$42)</f>
        <v>3.3746992378553848</v>
      </c>
      <c r="R2" s="43">
        <f t="shared" ref="R2:R27" si="4">$C$43*(1-EXP(-1/((G2-$C$40)*$C$44)))*Q2</f>
        <v>32.549794949373215</v>
      </c>
    </row>
    <row r="3" spans="1:18" s="41" customFormat="1" ht="18" x14ac:dyDescent="0.25">
      <c r="B3" s="42">
        <f t="shared" si="0"/>
        <v>7.1895946958663917</v>
      </c>
      <c r="C3" s="7">
        <v>10</v>
      </c>
      <c r="D3" s="8">
        <v>1.5</v>
      </c>
      <c r="E3" s="42">
        <f t="shared" si="1"/>
        <v>6.666666666666667</v>
      </c>
      <c r="F3" s="17">
        <v>1E-4</v>
      </c>
      <c r="G3" s="43">
        <v>0.22</v>
      </c>
      <c r="H3" s="41">
        <v>0.2</v>
      </c>
      <c r="I3" s="41">
        <v>240</v>
      </c>
      <c r="J3" s="41">
        <v>68.599999999999994</v>
      </c>
      <c r="K3" s="44">
        <v>5.6899999999999999E-2</v>
      </c>
      <c r="L3" s="45">
        <f t="shared" si="2"/>
        <v>5.6899999999999995E-4</v>
      </c>
      <c r="M3" s="41">
        <v>1</v>
      </c>
      <c r="N3" s="7">
        <v>34</v>
      </c>
      <c r="O3" s="41">
        <v>400</v>
      </c>
      <c r="P3" s="46">
        <f t="shared" ref="P3:P28" si="5">(1/F3*C3)^0.5*1.5</f>
        <v>474.34164902525697</v>
      </c>
      <c r="Q3" s="43">
        <f t="shared" si="3"/>
        <v>0.93579345430778726</v>
      </c>
      <c r="R3" s="43">
        <f t="shared" si="4"/>
        <v>9.0259554721212236</v>
      </c>
    </row>
    <row r="4" spans="1:18" s="41" customFormat="1" ht="18" x14ac:dyDescent="0.25">
      <c r="B4" s="42">
        <f t="shared" si="0"/>
        <v>13.13019052858764</v>
      </c>
      <c r="C4" s="7">
        <v>15</v>
      </c>
      <c r="D4" s="8">
        <v>1.24</v>
      </c>
      <c r="E4" s="42">
        <f t="shared" si="1"/>
        <v>12.096774193548388</v>
      </c>
      <c r="F4" s="17">
        <v>5.0000000000000001E-4</v>
      </c>
      <c r="G4" s="43">
        <v>0.22</v>
      </c>
      <c r="H4" s="41">
        <v>0.2</v>
      </c>
      <c r="I4" s="41">
        <v>240</v>
      </c>
      <c r="J4" s="41">
        <v>68.599999999999994</v>
      </c>
      <c r="K4" s="44">
        <v>8.5300000000000001E-2</v>
      </c>
      <c r="L4" s="45">
        <f t="shared" si="2"/>
        <v>8.5300000000000003E-4</v>
      </c>
      <c r="M4" s="41">
        <v>1</v>
      </c>
      <c r="N4" s="7">
        <v>34</v>
      </c>
      <c r="O4" s="41">
        <v>200</v>
      </c>
      <c r="P4" s="46">
        <f t="shared" si="5"/>
        <v>259.8076211353316</v>
      </c>
      <c r="Q4" s="43">
        <f t="shared" si="3"/>
        <v>1.7303377976383165</v>
      </c>
      <c r="R4" s="43">
        <f t="shared" si="4"/>
        <v>16.68952891401068</v>
      </c>
    </row>
    <row r="5" spans="1:18" s="41" customFormat="1" ht="18" x14ac:dyDescent="0.25">
      <c r="B5" s="42">
        <f t="shared" si="0"/>
        <v>16.062314155080887</v>
      </c>
      <c r="C5" s="7">
        <v>20</v>
      </c>
      <c r="D5" s="8">
        <v>1.36</v>
      </c>
      <c r="E5" s="42">
        <f t="shared" si="1"/>
        <v>14.705882352941176</v>
      </c>
      <c r="F5" s="17">
        <v>1E-3</v>
      </c>
      <c r="G5" s="43">
        <v>0.22</v>
      </c>
      <c r="H5" s="41">
        <v>0.2</v>
      </c>
      <c r="I5" s="41">
        <v>240</v>
      </c>
      <c r="J5" s="41">
        <v>68.599999999999994</v>
      </c>
      <c r="K5" s="44">
        <v>0.114</v>
      </c>
      <c r="L5" s="45">
        <f t="shared" si="2"/>
        <v>1.14E-3</v>
      </c>
      <c r="M5" s="41">
        <v>1</v>
      </c>
      <c r="N5" s="7">
        <v>34</v>
      </c>
      <c r="O5" s="41">
        <v>70</v>
      </c>
      <c r="P5" s="46">
        <f t="shared" si="5"/>
        <v>212.13203435596427</v>
      </c>
      <c r="Q5" s="43">
        <f t="shared" si="3"/>
        <v>2.122504224538432</v>
      </c>
      <c r="R5" s="43">
        <f t="shared" si="4"/>
        <v>20.472069484867362</v>
      </c>
    </row>
    <row r="6" spans="1:18" s="41" customFormat="1" ht="18" x14ac:dyDescent="0.25">
      <c r="B6" s="42">
        <f t="shared" si="0"/>
        <v>19.67223688411584</v>
      </c>
      <c r="C6" s="7">
        <v>20</v>
      </c>
      <c r="D6" s="8">
        <v>1.1100000000000001</v>
      </c>
      <c r="E6" s="42">
        <f t="shared" si="1"/>
        <v>18.018018018018015</v>
      </c>
      <c r="F6" s="17">
        <v>1.5E-3</v>
      </c>
      <c r="G6" s="43">
        <v>0.22</v>
      </c>
      <c r="H6" s="41">
        <v>0.2</v>
      </c>
      <c r="I6" s="41">
        <v>240</v>
      </c>
      <c r="J6" s="41">
        <v>68.599999999999994</v>
      </c>
      <c r="K6" s="44">
        <v>0.114</v>
      </c>
      <c r="L6" s="45">
        <f t="shared" si="2"/>
        <v>1.14E-3</v>
      </c>
      <c r="M6" s="41">
        <v>1</v>
      </c>
      <c r="N6" s="7">
        <v>34</v>
      </c>
      <c r="O6" s="41">
        <v>70</v>
      </c>
      <c r="P6" s="46">
        <f t="shared" si="5"/>
        <v>173.20508075688772</v>
      </c>
      <c r="Q6" s="43">
        <f t="shared" si="3"/>
        <v>2.605325100588697</v>
      </c>
      <c r="R6" s="43">
        <f t="shared" si="4"/>
        <v>25.128994266911103</v>
      </c>
    </row>
    <row r="7" spans="1:18" s="41" customFormat="1" ht="18" x14ac:dyDescent="0.25">
      <c r="B7" s="42">
        <f t="shared" si="0"/>
        <v>3.2181136055347066</v>
      </c>
      <c r="C7" s="7">
        <v>50</v>
      </c>
      <c r="D7" s="8">
        <v>17.579999999999998</v>
      </c>
      <c r="E7" s="42">
        <f t="shared" si="1"/>
        <v>2.8441410693970424</v>
      </c>
      <c r="F7" s="17">
        <v>1E-4</v>
      </c>
      <c r="G7" s="43">
        <v>0.22</v>
      </c>
      <c r="H7" s="41">
        <v>0.2</v>
      </c>
      <c r="I7" s="41">
        <v>240</v>
      </c>
      <c r="J7" s="41">
        <v>68.599999999999994</v>
      </c>
      <c r="K7" s="44">
        <v>0.28399999999999997</v>
      </c>
      <c r="L7" s="45">
        <f t="shared" si="2"/>
        <v>2.8399999999999996E-3</v>
      </c>
      <c r="M7" s="41">
        <v>1</v>
      </c>
      <c r="N7" s="7">
        <v>34</v>
      </c>
      <c r="O7" s="41">
        <v>600</v>
      </c>
      <c r="P7" s="46">
        <f t="shared" si="5"/>
        <v>1060.6601717798212</v>
      </c>
      <c r="Q7" s="43">
        <f t="shared" si="3"/>
        <v>0.40461477731610024</v>
      </c>
      <c r="R7" s="43">
        <f t="shared" si="4"/>
        <v>3.9026079383284422</v>
      </c>
    </row>
    <row r="8" spans="1:18" s="41" customFormat="1" ht="18" x14ac:dyDescent="0.25">
      <c r="B8" s="42">
        <f t="shared" si="0"/>
        <v>3.7529331252040077</v>
      </c>
      <c r="C8" s="7">
        <v>50</v>
      </c>
      <c r="D8" s="8">
        <v>17.73</v>
      </c>
      <c r="E8" s="42">
        <f t="shared" si="1"/>
        <v>2.8200789622109417</v>
      </c>
      <c r="F8" s="17">
        <v>1E-3</v>
      </c>
      <c r="G8" s="43">
        <v>0.22</v>
      </c>
      <c r="H8" s="41">
        <v>0.2</v>
      </c>
      <c r="I8" s="41">
        <v>240</v>
      </c>
      <c r="J8" s="41">
        <v>68.599999999999994</v>
      </c>
      <c r="K8" s="44">
        <v>0.28399999999999997</v>
      </c>
      <c r="L8" s="45">
        <f t="shared" si="2"/>
        <v>2.8399999999999996E-3</v>
      </c>
      <c r="M8" s="41">
        <v>1</v>
      </c>
      <c r="N8" s="7">
        <v>250</v>
      </c>
      <c r="O8" s="41">
        <v>125</v>
      </c>
      <c r="P8" s="46">
        <f t="shared" si="5"/>
        <v>335.41019662496842</v>
      </c>
      <c r="Q8" s="43">
        <f t="shared" si="3"/>
        <v>0.47614595634622453</v>
      </c>
      <c r="R8" s="43">
        <f t="shared" si="4"/>
        <v>4.5925435580126122</v>
      </c>
    </row>
    <row r="9" spans="1:18" s="41" customFormat="1" ht="18" x14ac:dyDescent="0.25">
      <c r="B9" s="42">
        <f t="shared" si="0"/>
        <v>4.1959067914834458</v>
      </c>
      <c r="C9" s="7">
        <v>50</v>
      </c>
      <c r="D9" s="8">
        <v>15.13</v>
      </c>
      <c r="E9" s="42">
        <f t="shared" si="1"/>
        <v>3.3046926635822866</v>
      </c>
      <c r="F9" s="17">
        <v>1E-3</v>
      </c>
      <c r="G9" s="43">
        <v>0.22</v>
      </c>
      <c r="H9" s="41">
        <v>0.2</v>
      </c>
      <c r="I9" s="41">
        <v>240</v>
      </c>
      <c r="J9" s="41">
        <v>68.599999999999994</v>
      </c>
      <c r="K9" s="44">
        <v>0.28399999999999997</v>
      </c>
      <c r="L9" s="45">
        <f t="shared" si="2"/>
        <v>2.8399999999999996E-3</v>
      </c>
      <c r="M9" s="41">
        <v>1</v>
      </c>
      <c r="N9" s="7">
        <v>200</v>
      </c>
      <c r="O9" s="41">
        <v>125</v>
      </c>
      <c r="P9" s="46">
        <f t="shared" si="5"/>
        <v>335.41019662496842</v>
      </c>
      <c r="Q9" s="43">
        <f t="shared" si="3"/>
        <v>0.53539291249295973</v>
      </c>
      <c r="R9" s="43">
        <f t="shared" si="4"/>
        <v>5.1639948601962935</v>
      </c>
    </row>
    <row r="10" spans="1:18" s="41" customFormat="1" ht="18" x14ac:dyDescent="0.25">
      <c r="B10" s="42">
        <f t="shared" si="0"/>
        <v>10.176568762666319</v>
      </c>
      <c r="C10" s="7">
        <v>50</v>
      </c>
      <c r="D10" s="8">
        <v>5.38</v>
      </c>
      <c r="E10" s="42">
        <f t="shared" si="1"/>
        <v>9.2936802973977706</v>
      </c>
      <c r="F10" s="17">
        <v>1E-3</v>
      </c>
      <c r="G10" s="43">
        <v>0.22</v>
      </c>
      <c r="H10" s="41">
        <v>0.2</v>
      </c>
      <c r="I10" s="41">
        <v>240</v>
      </c>
      <c r="J10" s="41">
        <v>68.599999999999994</v>
      </c>
      <c r="K10" s="44">
        <v>0.28399999999999997</v>
      </c>
      <c r="L10" s="45">
        <f t="shared" si="2"/>
        <v>2.8399999999999996E-3</v>
      </c>
      <c r="M10" s="41">
        <v>1</v>
      </c>
      <c r="N10" s="7">
        <v>34</v>
      </c>
      <c r="O10" s="41">
        <v>150</v>
      </c>
      <c r="P10" s="46">
        <f t="shared" si="5"/>
        <v>335.41019662496842</v>
      </c>
      <c r="Q10" s="43">
        <f t="shared" si="3"/>
        <v>1.3352960320422707</v>
      </c>
      <c r="R10" s="43">
        <f t="shared" si="4"/>
        <v>12.879255002086836</v>
      </c>
    </row>
    <row r="11" spans="1:18" s="41" customFormat="1" ht="18" x14ac:dyDescent="0.25">
      <c r="B11" s="42">
        <f t="shared" si="0"/>
        <v>14.391841562585093</v>
      </c>
      <c r="C11" s="7">
        <v>50</v>
      </c>
      <c r="D11" s="8">
        <v>3.8</v>
      </c>
      <c r="E11" s="42">
        <f t="shared" si="1"/>
        <v>13.157894736842106</v>
      </c>
      <c r="F11" s="17">
        <v>2E-3</v>
      </c>
      <c r="G11" s="43">
        <v>0.22</v>
      </c>
      <c r="H11" s="41">
        <v>0.2</v>
      </c>
      <c r="I11" s="41">
        <v>240</v>
      </c>
      <c r="J11" s="41">
        <v>68.599999999999994</v>
      </c>
      <c r="K11" s="44">
        <v>0.28399999999999997</v>
      </c>
      <c r="L11" s="45">
        <f t="shared" si="2"/>
        <v>2.8399999999999996E-3</v>
      </c>
      <c r="M11" s="41">
        <v>1</v>
      </c>
      <c r="N11" s="7">
        <v>34</v>
      </c>
      <c r="O11" s="41">
        <v>150</v>
      </c>
      <c r="P11" s="46">
        <f t="shared" si="5"/>
        <v>237.17082451262849</v>
      </c>
      <c r="Q11" s="43">
        <f t="shared" si="3"/>
        <v>1.8990814254741453</v>
      </c>
      <c r="R11" s="43">
        <f t="shared" si="4"/>
        <v>18.317102246607895</v>
      </c>
    </row>
    <row r="12" spans="1:18" s="41" customFormat="1" ht="18" x14ac:dyDescent="0.25">
      <c r="B12" s="42">
        <f t="shared" si="0"/>
        <v>15.321285325897389</v>
      </c>
      <c r="C12" s="7">
        <v>50</v>
      </c>
      <c r="D12" s="8">
        <v>3.49</v>
      </c>
      <c r="E12" s="42">
        <f t="shared" si="1"/>
        <v>14.326647564469914</v>
      </c>
      <c r="F12" s="17">
        <v>1E-3</v>
      </c>
      <c r="G12" s="43">
        <v>0.22</v>
      </c>
      <c r="H12" s="41">
        <v>0.2</v>
      </c>
      <c r="I12" s="41">
        <v>240</v>
      </c>
      <c r="J12" s="41">
        <v>68.599999999999994</v>
      </c>
      <c r="K12" s="44">
        <v>0.28399999999999997</v>
      </c>
      <c r="L12" s="45">
        <f t="shared" si="2"/>
        <v>2.8399999999999996E-3</v>
      </c>
      <c r="M12" s="41">
        <v>1</v>
      </c>
      <c r="N12" s="7">
        <v>15</v>
      </c>
      <c r="O12" s="41">
        <v>300</v>
      </c>
      <c r="P12" s="46">
        <f t="shared" si="5"/>
        <v>335.41019662496842</v>
      </c>
      <c r="Q12" s="43">
        <f t="shared" si="3"/>
        <v>2.0233929096044063</v>
      </c>
      <c r="R12" s="43">
        <f t="shared" si="4"/>
        <v>19.516116746301115</v>
      </c>
    </row>
    <row r="13" spans="1:18" s="41" customFormat="1" ht="18" x14ac:dyDescent="0.25">
      <c r="B13" s="42">
        <f t="shared" si="0"/>
        <v>17.129717745688293</v>
      </c>
      <c r="C13" s="7">
        <v>50</v>
      </c>
      <c r="D13" s="8">
        <v>3.1</v>
      </c>
      <c r="E13" s="42">
        <f t="shared" si="1"/>
        <v>16.129032258064516</v>
      </c>
      <c r="F13" s="17">
        <v>1E-3</v>
      </c>
      <c r="G13" s="43">
        <v>0.22</v>
      </c>
      <c r="H13" s="41">
        <v>0.2</v>
      </c>
      <c r="I13" s="41">
        <v>240</v>
      </c>
      <c r="J13" s="41">
        <v>68.599999999999994</v>
      </c>
      <c r="K13" s="44">
        <v>0.28399999999999997</v>
      </c>
      <c r="L13" s="45">
        <f t="shared" si="2"/>
        <v>2.8399999999999996E-3</v>
      </c>
      <c r="M13" s="41">
        <v>1</v>
      </c>
      <c r="N13" s="7">
        <v>12</v>
      </c>
      <c r="O13" s="41">
        <v>300</v>
      </c>
      <c r="P13" s="46">
        <f t="shared" si="5"/>
        <v>335.41019662496842</v>
      </c>
      <c r="Q13" s="43">
        <f t="shared" si="3"/>
        <v>2.2652675952253274</v>
      </c>
      <c r="R13" s="43">
        <f t="shared" si="4"/>
        <v>21.849056918299478</v>
      </c>
    </row>
    <row r="14" spans="1:18" s="41" customFormat="1" ht="18" x14ac:dyDescent="0.25">
      <c r="B14" s="42">
        <f t="shared" si="0"/>
        <v>22.75549953102281</v>
      </c>
      <c r="C14" s="7">
        <v>50</v>
      </c>
      <c r="D14" s="8">
        <v>2.4</v>
      </c>
      <c r="E14" s="42">
        <f t="shared" si="1"/>
        <v>20.833333333333336</v>
      </c>
      <c r="F14" s="17">
        <v>5.0000000000000001E-3</v>
      </c>
      <c r="G14" s="43">
        <v>0.22</v>
      </c>
      <c r="H14" s="41">
        <v>0.2</v>
      </c>
      <c r="I14" s="41">
        <v>240</v>
      </c>
      <c r="J14" s="41">
        <v>68.599999999999994</v>
      </c>
      <c r="K14" s="44">
        <v>0.28399999999999997</v>
      </c>
      <c r="L14" s="45">
        <f t="shared" si="2"/>
        <v>2.8399999999999996E-3</v>
      </c>
      <c r="M14" s="41">
        <v>1</v>
      </c>
      <c r="N14" s="7">
        <v>34</v>
      </c>
      <c r="O14" s="41">
        <v>80</v>
      </c>
      <c r="P14" s="46">
        <f t="shared" si="5"/>
        <v>150</v>
      </c>
      <c r="Q14" s="43">
        <f t="shared" si="3"/>
        <v>3.0177061081651804</v>
      </c>
      <c r="R14" s="43">
        <f t="shared" si="4"/>
        <v>29.106509385017066</v>
      </c>
    </row>
    <row r="15" spans="1:18" s="41" customFormat="1" ht="18" x14ac:dyDescent="0.25">
      <c r="B15" s="42">
        <f t="shared" si="0"/>
        <v>26.924670145963368</v>
      </c>
      <c r="C15" s="7">
        <v>50</v>
      </c>
      <c r="D15" s="8">
        <v>2.0299999999999998</v>
      </c>
      <c r="E15" s="42">
        <f t="shared" si="1"/>
        <v>24.630541871921185</v>
      </c>
      <c r="F15" s="17">
        <v>7.0000000000000001E-3</v>
      </c>
      <c r="G15" s="43">
        <v>0.22</v>
      </c>
      <c r="H15" s="41">
        <v>0.2</v>
      </c>
      <c r="I15" s="41">
        <v>240</v>
      </c>
      <c r="J15" s="41">
        <v>68.599999999999994</v>
      </c>
      <c r="K15" s="44">
        <v>0.28399999999999997</v>
      </c>
      <c r="L15" s="45">
        <f t="shared" si="2"/>
        <v>2.8399999999999996E-3</v>
      </c>
      <c r="M15" s="41">
        <v>1</v>
      </c>
      <c r="N15" s="7">
        <v>34</v>
      </c>
      <c r="O15" s="41">
        <v>100</v>
      </c>
      <c r="P15" s="46">
        <f t="shared" si="5"/>
        <v>126.77313820927749</v>
      </c>
      <c r="Q15" s="43">
        <f t="shared" si="3"/>
        <v>3.5753254146722626</v>
      </c>
      <c r="R15" s="43">
        <f t="shared" si="4"/>
        <v>34.484883221422045</v>
      </c>
    </row>
    <row r="16" spans="1:18" s="41" customFormat="1" ht="18" x14ac:dyDescent="0.25">
      <c r="B16" s="42">
        <f t="shared" si="0"/>
        <v>28.783683125170185</v>
      </c>
      <c r="C16" s="7">
        <v>50</v>
      </c>
      <c r="D16" s="8">
        <v>1.9</v>
      </c>
      <c r="E16" s="42">
        <f t="shared" si="1"/>
        <v>26.315789473684212</v>
      </c>
      <c r="F16" s="17">
        <v>8.0000000000000002E-3</v>
      </c>
      <c r="G16" s="43">
        <v>0.22</v>
      </c>
      <c r="H16" s="41">
        <v>0.2</v>
      </c>
      <c r="I16" s="41">
        <v>240</v>
      </c>
      <c r="J16" s="41">
        <v>68.599999999999994</v>
      </c>
      <c r="K16" s="44">
        <v>0.28399999999999997</v>
      </c>
      <c r="L16" s="45">
        <f t="shared" si="2"/>
        <v>2.8399999999999996E-3</v>
      </c>
      <c r="M16" s="41">
        <v>1</v>
      </c>
      <c r="N16" s="7">
        <v>34</v>
      </c>
      <c r="O16" s="41">
        <v>70</v>
      </c>
      <c r="P16" s="46">
        <f t="shared" si="5"/>
        <v>118.58541225631424</v>
      </c>
      <c r="Q16" s="43">
        <f t="shared" si="3"/>
        <v>3.8239651619971031</v>
      </c>
      <c r="R16" s="43">
        <f t="shared" si="4"/>
        <v>36.883074058964866</v>
      </c>
    </row>
    <row r="17" spans="1:18" s="41" customFormat="1" ht="18" x14ac:dyDescent="0.25">
      <c r="B17" s="42">
        <f t="shared" si="0"/>
        <v>7.1895946958663899</v>
      </c>
      <c r="C17" s="7">
        <v>100</v>
      </c>
      <c r="D17" s="8">
        <v>15.37</v>
      </c>
      <c r="E17" s="42">
        <f t="shared" si="1"/>
        <v>6.5061808718282368</v>
      </c>
      <c r="F17" s="17">
        <v>1E-3</v>
      </c>
      <c r="G17" s="43">
        <v>0.22</v>
      </c>
      <c r="H17" s="41">
        <v>0.2</v>
      </c>
      <c r="I17" s="41">
        <v>240</v>
      </c>
      <c r="J17" s="41">
        <v>68.599999999999994</v>
      </c>
      <c r="K17" s="44">
        <v>0.56899999999999995</v>
      </c>
      <c r="L17" s="45">
        <f t="shared" si="2"/>
        <v>5.6899999999999997E-3</v>
      </c>
      <c r="M17" s="41">
        <v>1</v>
      </c>
      <c r="N17" s="7">
        <v>34</v>
      </c>
      <c r="O17" s="41">
        <v>250</v>
      </c>
      <c r="P17" s="46">
        <f t="shared" si="5"/>
        <v>474.34164902525697</v>
      </c>
      <c r="Q17" s="43">
        <f t="shared" si="3"/>
        <v>0.93579345430778715</v>
      </c>
      <c r="R17" s="43">
        <f t="shared" si="4"/>
        <v>9.0259554721212218</v>
      </c>
    </row>
    <row r="18" spans="1:18" s="41" customFormat="1" ht="18" x14ac:dyDescent="0.25">
      <c r="B18" s="42">
        <f t="shared" si="0"/>
        <v>6.5622109871109169</v>
      </c>
      <c r="C18" s="7">
        <v>120</v>
      </c>
      <c r="D18" s="8">
        <v>20.29</v>
      </c>
      <c r="E18" s="42">
        <f t="shared" si="1"/>
        <v>5.9142434696895023</v>
      </c>
      <c r="F18" s="17">
        <v>1E-3</v>
      </c>
      <c r="G18" s="43">
        <v>0.22</v>
      </c>
      <c r="H18" s="41">
        <v>0.2</v>
      </c>
      <c r="I18" s="41">
        <v>240</v>
      </c>
      <c r="J18" s="41">
        <v>68.599999999999994</v>
      </c>
      <c r="K18" s="44">
        <v>0.68300000000000005</v>
      </c>
      <c r="L18" s="45">
        <f t="shared" si="2"/>
        <v>6.8300000000000001E-3</v>
      </c>
      <c r="M18" s="41">
        <v>1</v>
      </c>
      <c r="N18" s="7">
        <v>34</v>
      </c>
      <c r="O18" s="41">
        <v>150</v>
      </c>
      <c r="P18" s="46">
        <f t="shared" si="5"/>
        <v>519.6152422706632</v>
      </c>
      <c r="Q18" s="43">
        <f t="shared" si="3"/>
        <v>0.85188197624632722</v>
      </c>
      <c r="R18" s="43">
        <f t="shared" si="4"/>
        <v>8.2166088571218108</v>
      </c>
    </row>
    <row r="19" spans="1:18" s="41" customFormat="1" ht="18" x14ac:dyDescent="0.25">
      <c r="B19" s="42">
        <f t="shared" si="0"/>
        <v>5.8719997158891726</v>
      </c>
      <c r="C19" s="7">
        <v>150</v>
      </c>
      <c r="D19" s="8">
        <v>28.56</v>
      </c>
      <c r="E19" s="42">
        <f t="shared" si="1"/>
        <v>5.2521008403361344</v>
      </c>
      <c r="F19" s="17">
        <v>1E-3</v>
      </c>
      <c r="G19" s="43">
        <v>0.22</v>
      </c>
      <c r="H19" s="41">
        <v>0.2</v>
      </c>
      <c r="I19" s="41">
        <v>240</v>
      </c>
      <c r="J19" s="41">
        <v>68.599999999999994</v>
      </c>
      <c r="K19" s="44">
        <v>0.85299999999999998</v>
      </c>
      <c r="L19" s="45">
        <f t="shared" si="2"/>
        <v>8.5299999999999994E-3</v>
      </c>
      <c r="M19" s="41">
        <v>1</v>
      </c>
      <c r="N19" s="7">
        <v>34</v>
      </c>
      <c r="O19" s="41">
        <v>150</v>
      </c>
      <c r="P19" s="46">
        <f t="shared" si="5"/>
        <v>580.94750193111258</v>
      </c>
      <c r="Q19" s="43">
        <f t="shared" si="3"/>
        <v>0.75956742115884535</v>
      </c>
      <c r="R19" s="43">
        <f t="shared" si="4"/>
        <v>7.3262125203953081</v>
      </c>
    </row>
    <row r="20" spans="1:18" s="41" customFormat="1" ht="18" x14ac:dyDescent="0.25">
      <c r="B20" s="42">
        <f t="shared" si="0"/>
        <v>5.6851227388610237</v>
      </c>
      <c r="C20" s="7">
        <v>160</v>
      </c>
      <c r="D20" s="8">
        <v>31.41</v>
      </c>
      <c r="E20" s="42">
        <f t="shared" si="1"/>
        <v>5.0939191340337473</v>
      </c>
      <c r="F20" s="17">
        <v>1E-3</v>
      </c>
      <c r="G20" s="43">
        <v>0.22</v>
      </c>
      <c r="H20" s="41">
        <v>0.2</v>
      </c>
      <c r="I20" s="41">
        <v>240</v>
      </c>
      <c r="J20" s="41">
        <v>68.599999999999994</v>
      </c>
      <c r="K20" s="44">
        <v>0.91</v>
      </c>
      <c r="L20" s="45">
        <f t="shared" si="2"/>
        <v>9.1000000000000004E-3</v>
      </c>
      <c r="M20" s="41">
        <v>1</v>
      </c>
      <c r="N20" s="7">
        <v>34</v>
      </c>
      <c r="O20" s="41">
        <v>150</v>
      </c>
      <c r="P20" s="46">
        <f t="shared" si="5"/>
        <v>600</v>
      </c>
      <c r="Q20" s="43">
        <f t="shared" si="3"/>
        <v>0.73457295104549847</v>
      </c>
      <c r="R20" s="43">
        <f t="shared" si="4"/>
        <v>7.0851347769532884</v>
      </c>
    </row>
    <row r="21" spans="1:18" s="41" customFormat="1" ht="18" x14ac:dyDescent="0.25">
      <c r="B21" s="42">
        <f t="shared" si="0"/>
        <v>9.4655216854484117</v>
      </c>
      <c r="C21" s="7">
        <v>50</v>
      </c>
      <c r="D21" s="8">
        <v>5.81</v>
      </c>
      <c r="E21" s="42">
        <f t="shared" si="1"/>
        <v>8.6058519793459567</v>
      </c>
      <c r="F21" s="17">
        <v>1E-3</v>
      </c>
      <c r="G21" s="43">
        <v>0.22</v>
      </c>
      <c r="H21" s="41">
        <v>0.2</v>
      </c>
      <c r="I21" s="41">
        <v>240</v>
      </c>
      <c r="J21" s="41">
        <v>68.599999999999994</v>
      </c>
      <c r="K21" s="44">
        <v>0.28399999999999997</v>
      </c>
      <c r="L21" s="45">
        <f t="shared" si="2"/>
        <v>2.8399999999999996E-3</v>
      </c>
      <c r="M21" s="41">
        <v>1</v>
      </c>
      <c r="N21" s="7">
        <v>39.299999999999997</v>
      </c>
      <c r="O21" s="41">
        <v>300</v>
      </c>
      <c r="P21" s="46">
        <f t="shared" si="5"/>
        <v>335.41019662496842</v>
      </c>
      <c r="Q21" s="43">
        <f t="shared" si="3"/>
        <v>1.2401947242015048</v>
      </c>
      <c r="R21" s="43">
        <f t="shared" si="4"/>
        <v>11.961979757256026</v>
      </c>
    </row>
    <row r="22" spans="1:18" s="41" customFormat="1" ht="18" x14ac:dyDescent="0.25">
      <c r="B22" s="42">
        <f t="shared" si="0"/>
        <v>9.4787794392833309</v>
      </c>
      <c r="C22" s="7">
        <v>50</v>
      </c>
      <c r="D22" s="8">
        <v>6.07</v>
      </c>
      <c r="E22" s="42">
        <f t="shared" si="1"/>
        <v>8.2372322899505761</v>
      </c>
      <c r="F22" s="17">
        <v>1E-3</v>
      </c>
      <c r="G22" s="43">
        <v>0.22</v>
      </c>
      <c r="H22" s="41">
        <v>0.2</v>
      </c>
      <c r="I22" s="41">
        <v>250</v>
      </c>
      <c r="J22" s="41">
        <v>68.599999999999994</v>
      </c>
      <c r="K22" s="44">
        <v>0.106</v>
      </c>
      <c r="L22" s="45">
        <f t="shared" si="2"/>
        <v>1.06E-3</v>
      </c>
      <c r="M22" s="41">
        <v>1</v>
      </c>
      <c r="N22" s="7">
        <v>105</v>
      </c>
      <c r="O22" s="41">
        <v>300</v>
      </c>
      <c r="P22" s="46">
        <f t="shared" si="5"/>
        <v>335.41019662496842</v>
      </c>
      <c r="Q22" s="43">
        <f t="shared" si="3"/>
        <v>1.2419679256801819</v>
      </c>
      <c r="R22" s="43">
        <f t="shared" si="4"/>
        <v>11.979082716799034</v>
      </c>
    </row>
    <row r="23" spans="1:18" s="41" customFormat="1" ht="18" x14ac:dyDescent="0.25">
      <c r="B23" s="42">
        <f t="shared" si="0"/>
        <v>2.9932607767732864</v>
      </c>
      <c r="C23" s="7">
        <v>50</v>
      </c>
      <c r="D23" s="8">
        <v>19.14</v>
      </c>
      <c r="E23" s="42">
        <f t="shared" si="1"/>
        <v>2.6123301985370948</v>
      </c>
      <c r="F23" s="17">
        <v>1E-4</v>
      </c>
      <c r="G23" s="43">
        <v>0.22</v>
      </c>
      <c r="H23" s="41">
        <v>0.2</v>
      </c>
      <c r="I23" s="41">
        <v>240</v>
      </c>
      <c r="J23" s="41">
        <v>68.599999999999994</v>
      </c>
      <c r="K23" s="44">
        <v>0.28399999999999997</v>
      </c>
      <c r="L23" s="45">
        <f t="shared" si="2"/>
        <v>2.8399999999999996E-3</v>
      </c>
      <c r="M23" s="41">
        <v>1</v>
      </c>
      <c r="N23" s="7">
        <v>39.299999999999997</v>
      </c>
      <c r="O23" s="46">
        <f t="shared" ref="O23:O29" si="6">P23</f>
        <v>1060.6601717798212</v>
      </c>
      <c r="P23" s="46">
        <f t="shared" si="5"/>
        <v>1060.6601717798212</v>
      </c>
      <c r="Q23" s="43">
        <f t="shared" si="3"/>
        <v>0.37454110319233536</v>
      </c>
      <c r="R23" s="43">
        <f t="shared" si="4"/>
        <v>3.6125400368330478</v>
      </c>
    </row>
    <row r="24" spans="1:18" s="9" customFormat="1" x14ac:dyDescent="0.2">
      <c r="B24" s="10">
        <f t="shared" si="0"/>
        <v>4.5464074222856494</v>
      </c>
      <c r="C24" s="18">
        <v>50</v>
      </c>
      <c r="D24" s="31">
        <v>12.25</v>
      </c>
      <c r="E24" s="10">
        <f t="shared" si="1"/>
        <v>4.0816326530612246</v>
      </c>
      <c r="F24" s="21">
        <v>2.307E-4</v>
      </c>
      <c r="G24" s="32">
        <v>0.22</v>
      </c>
      <c r="H24" s="9">
        <v>0.2</v>
      </c>
      <c r="I24" s="9">
        <v>240</v>
      </c>
      <c r="J24" s="9">
        <v>68.599999999999994</v>
      </c>
      <c r="K24" s="47">
        <v>0.28399999999999997</v>
      </c>
      <c r="L24" s="48">
        <f t="shared" si="2"/>
        <v>2.8399999999999996E-3</v>
      </c>
      <c r="M24" s="9">
        <v>1</v>
      </c>
      <c r="N24" s="18">
        <v>39.299999999999997</v>
      </c>
      <c r="O24" s="33">
        <f t="shared" si="6"/>
        <v>698.31675755932304</v>
      </c>
      <c r="P24" s="33">
        <f t="shared" si="5"/>
        <v>698.31675755932304</v>
      </c>
      <c r="Q24" s="32">
        <f t="shared" si="3"/>
        <v>0.58227176124475299</v>
      </c>
      <c r="R24" s="32">
        <f t="shared" si="4"/>
        <v>5.6161527583630226</v>
      </c>
    </row>
    <row r="25" spans="1:18" s="9" customFormat="1" x14ac:dyDescent="0.2">
      <c r="B25" s="10">
        <f t="shared" si="0"/>
        <v>4.0439665689090836</v>
      </c>
      <c r="C25" s="18">
        <v>100</v>
      </c>
      <c r="D25" s="31">
        <v>29.18</v>
      </c>
      <c r="E25" s="10">
        <f t="shared" si="1"/>
        <v>3.4270047978067169</v>
      </c>
      <c r="F25" s="21">
        <v>3.6460000000000003E-4</v>
      </c>
      <c r="G25" s="32">
        <v>0.22</v>
      </c>
      <c r="H25" s="9">
        <v>0.2</v>
      </c>
      <c r="I25" s="9">
        <v>250</v>
      </c>
      <c r="J25" s="9">
        <v>68.599999999999994</v>
      </c>
      <c r="K25" s="47">
        <v>0.21229000000000001</v>
      </c>
      <c r="L25" s="48">
        <f t="shared" si="2"/>
        <v>2.1229E-3</v>
      </c>
      <c r="M25" s="9">
        <v>1</v>
      </c>
      <c r="N25" s="18">
        <v>105.02</v>
      </c>
      <c r="O25" s="33">
        <f t="shared" si="6"/>
        <v>785.56644925022283</v>
      </c>
      <c r="P25" s="33">
        <f t="shared" si="5"/>
        <v>785.56644925022283</v>
      </c>
      <c r="Q25" s="32">
        <f t="shared" si="3"/>
        <v>0.51507117242340494</v>
      </c>
      <c r="R25" s="32">
        <f t="shared" si="4"/>
        <v>4.9679867345362334</v>
      </c>
    </row>
    <row r="26" spans="1:18" s="6" customFormat="1" x14ac:dyDescent="0.2">
      <c r="A26" s="29"/>
      <c r="B26" s="10">
        <f t="shared" si="0"/>
        <v>4.2461061118655543</v>
      </c>
      <c r="C26" s="18">
        <v>150</v>
      </c>
      <c r="D26" s="31">
        <v>45.6</v>
      </c>
      <c r="E26" s="10">
        <f t="shared" si="1"/>
        <v>3.2894736842105261</v>
      </c>
      <c r="F26" s="21">
        <v>5.5639999999999997E-4</v>
      </c>
      <c r="G26" s="32">
        <v>0.22</v>
      </c>
      <c r="H26" s="9">
        <v>0.2</v>
      </c>
      <c r="I26" s="9">
        <v>260</v>
      </c>
      <c r="J26" s="9">
        <v>68.599999999999994</v>
      </c>
      <c r="K26" s="47">
        <v>0.1188</v>
      </c>
      <c r="L26" s="48">
        <f t="shared" si="2"/>
        <v>1.188E-3</v>
      </c>
      <c r="M26" s="9">
        <v>1</v>
      </c>
      <c r="N26" s="18">
        <v>259.77</v>
      </c>
      <c r="O26" s="33">
        <f t="shared" si="6"/>
        <v>778.83117646754135</v>
      </c>
      <c r="P26" s="33">
        <f t="shared" si="5"/>
        <v>778.83117646754135</v>
      </c>
      <c r="Q26" s="32">
        <f t="shared" si="3"/>
        <v>0.54210698414027636</v>
      </c>
      <c r="R26" s="32">
        <f t="shared" si="4"/>
        <v>5.2287537142429255</v>
      </c>
    </row>
    <row r="27" spans="1:18" s="6" customFormat="1" x14ac:dyDescent="0.2">
      <c r="A27" s="29"/>
      <c r="B27" s="10">
        <f t="shared" si="0"/>
        <v>9.0434361758540334</v>
      </c>
      <c r="C27" s="18">
        <v>20</v>
      </c>
      <c r="D27" s="31">
        <v>2.54</v>
      </c>
      <c r="E27" s="10">
        <f t="shared" si="1"/>
        <v>7.8740157480314963</v>
      </c>
      <c r="F27" s="21">
        <v>3.6460000000000003E-4</v>
      </c>
      <c r="G27" s="32">
        <v>0.22</v>
      </c>
      <c r="H27" s="9">
        <v>0.2</v>
      </c>
      <c r="I27" s="9">
        <v>250</v>
      </c>
      <c r="J27" s="9">
        <v>68.599999999999994</v>
      </c>
      <c r="K27" s="47">
        <v>4.2450000000000002E-2</v>
      </c>
      <c r="L27" s="48">
        <f t="shared" si="2"/>
        <v>4.2450000000000002E-4</v>
      </c>
      <c r="M27" s="9">
        <v>1</v>
      </c>
      <c r="N27" s="18">
        <v>105.02</v>
      </c>
      <c r="O27" s="33">
        <f t="shared" si="6"/>
        <v>351.31599627332736</v>
      </c>
      <c r="P27" s="33">
        <f t="shared" si="5"/>
        <v>351.31599627332736</v>
      </c>
      <c r="Q27" s="32">
        <f t="shared" si="3"/>
        <v>1.1837415226214918</v>
      </c>
      <c r="R27" s="32">
        <f t="shared" si="4"/>
        <v>11.417474897370257</v>
      </c>
    </row>
    <row r="28" spans="1:18" s="6" customFormat="1" x14ac:dyDescent="0.2">
      <c r="A28" s="29"/>
      <c r="B28" s="10">
        <f t="shared" ref="B28" si="7">F28^$C$33*C28^$C$36*N28^$C$35*L28^$C$34*$C$37</f>
        <v>7.3444209317235085</v>
      </c>
      <c r="C28" s="18">
        <v>20</v>
      </c>
      <c r="D28" s="31">
        <v>3.15</v>
      </c>
      <c r="E28" s="10">
        <f t="shared" ref="E28" si="8">C28/D28</f>
        <v>6.3492063492063497</v>
      </c>
      <c r="F28" s="21">
        <v>3.6460000000000003E-4</v>
      </c>
      <c r="G28" s="32">
        <v>0.22</v>
      </c>
      <c r="H28" s="9">
        <v>0.2</v>
      </c>
      <c r="I28" s="9">
        <v>250</v>
      </c>
      <c r="J28" s="9">
        <v>100</v>
      </c>
      <c r="K28" s="47">
        <v>6.4362000000000003E-2</v>
      </c>
      <c r="L28" s="48">
        <f t="shared" si="2"/>
        <v>6.4362000000000002E-4</v>
      </c>
      <c r="M28" s="9">
        <v>1</v>
      </c>
      <c r="N28" s="18">
        <v>105.02</v>
      </c>
      <c r="O28" s="33">
        <f t="shared" si="6"/>
        <v>351.31599627332736</v>
      </c>
      <c r="P28" s="33">
        <f t="shared" si="5"/>
        <v>351.31599627332736</v>
      </c>
      <c r="Q28" s="32">
        <f t="shared" ref="Q28" si="9">($C$41*B28+$C$42)/($C$41*$C$39+$C$42)</f>
        <v>0.95650119362609731</v>
      </c>
      <c r="R28" s="32">
        <f t="shared" ref="R28" si="10">$C$43*(1-EXP(-1/((G28-$C$40)*$C$44)))*Q28</f>
        <v>9.2256866544189418</v>
      </c>
    </row>
    <row r="29" spans="1:18" s="6" customFormat="1" x14ac:dyDescent="0.2">
      <c r="A29" s="29"/>
      <c r="B29" s="10">
        <f t="shared" ref="B29" si="11">F29^$C$33*C29^$C$36*N29^$C$35*L29^$C$34*$C$37</f>
        <v>3.9095463928829401</v>
      </c>
      <c r="C29" s="18">
        <v>20</v>
      </c>
      <c r="D29" s="31">
        <v>6.81</v>
      </c>
      <c r="E29" s="10">
        <f t="shared" ref="E29" si="12">C29/D29</f>
        <v>2.9368575624082234</v>
      </c>
      <c r="F29" s="21">
        <v>5.5643000000000001E-4</v>
      </c>
      <c r="G29" s="32">
        <v>0.22</v>
      </c>
      <c r="H29" s="9">
        <v>0.2</v>
      </c>
      <c r="I29" s="9">
        <v>260</v>
      </c>
      <c r="J29" s="9">
        <v>100</v>
      </c>
      <c r="K29" s="47">
        <v>0.14013999999999999</v>
      </c>
      <c r="L29" s="48">
        <f t="shared" si="2"/>
        <v>1.4013999999999999E-3</v>
      </c>
      <c r="M29" s="9">
        <v>1</v>
      </c>
      <c r="N29" s="18">
        <v>259.774</v>
      </c>
      <c r="O29" s="33">
        <f t="shared" si="6"/>
        <v>284.38126935540089</v>
      </c>
      <c r="P29" s="33">
        <f t="shared" ref="P29" si="13">(1/F29*C29)^0.5*1.5</f>
        <v>284.38126935540089</v>
      </c>
      <c r="Q29" s="32">
        <f t="shared" ref="Q29" si="14">($C$41*B29+$C$42)/($C$41*$C$39+$C$42)</f>
        <v>0.49709270805745892</v>
      </c>
      <c r="R29" s="32">
        <f t="shared" ref="R29" si="15">$C$43*(1-EXP(-1/((G29-$C$40)*$C$44)))*Q29</f>
        <v>4.7945800729730985</v>
      </c>
    </row>
    <row r="30" spans="1:18" s="6" customFormat="1" ht="17" x14ac:dyDescent="0.25">
      <c r="A30" s="29"/>
      <c r="B30" s="10"/>
      <c r="C30" s="18"/>
      <c r="D30" s="31"/>
      <c r="E30" s="10"/>
      <c r="F30" s="38"/>
      <c r="G30" s="32"/>
      <c r="H30" s="9"/>
      <c r="I30" s="9"/>
      <c r="J30" s="9"/>
      <c r="K30" s="39"/>
      <c r="L30" s="40"/>
      <c r="M30" s="9"/>
      <c r="N30" s="18"/>
      <c r="O30" s="33"/>
      <c r="P30" s="33"/>
      <c r="Q30" s="32"/>
      <c r="R30" s="32"/>
    </row>
    <row r="31" spans="1:18" s="6" customFormat="1" ht="17" x14ac:dyDescent="0.25">
      <c r="B31" s="14"/>
      <c r="C31" s="15"/>
      <c r="D31" s="13"/>
      <c r="E31" s="14"/>
      <c r="F31" s="20"/>
      <c r="G31" s="12"/>
      <c r="K31" s="37"/>
      <c r="L31" s="24"/>
      <c r="N31" s="15"/>
      <c r="P31" s="27"/>
    </row>
    <row r="32" spans="1:18" ht="17" x14ac:dyDescent="0.25">
      <c r="B32" s="3" t="s">
        <v>17</v>
      </c>
      <c r="C32" s="16">
        <f>MAX(C2:C26)/MIN(C2:C26)</f>
        <v>20</v>
      </c>
      <c r="D32" s="23"/>
      <c r="F32" s="16">
        <f>MAX(F2:F26)/MIN(F2:F26)</f>
        <v>80</v>
      </c>
      <c r="G32" s="2"/>
      <c r="K32" s="16">
        <f>MAX(K2:K26)/MIN(K2:K26)</f>
        <v>20</v>
      </c>
      <c r="L32" s="5"/>
      <c r="N32" s="16">
        <f>MAX(N2:N26)/MIN(N2:N26)</f>
        <v>21.647499999999997</v>
      </c>
      <c r="O32" s="11"/>
    </row>
    <row r="33" spans="2:12" ht="17" x14ac:dyDescent="0.25">
      <c r="B33" s="3" t="s">
        <v>13</v>
      </c>
      <c r="C33" s="7">
        <v>0.5</v>
      </c>
      <c r="D33" s="23"/>
      <c r="E33" s="4"/>
      <c r="F33" s="17" t="s">
        <v>15</v>
      </c>
      <c r="G33" s="19">
        <v>2.6599999999999999E-2</v>
      </c>
      <c r="K33" s="35"/>
      <c r="L33" s="5"/>
    </row>
    <row r="34" spans="2:12" x14ac:dyDescent="0.2">
      <c r="B34" t="s">
        <v>8</v>
      </c>
      <c r="C34" s="7">
        <v>-0.5</v>
      </c>
      <c r="F34" s="7" t="s">
        <v>16</v>
      </c>
      <c r="G34">
        <v>-0.17899999999999999</v>
      </c>
    </row>
    <row r="35" spans="2:12" x14ac:dyDescent="0.2">
      <c r="B35" t="s">
        <v>11</v>
      </c>
      <c r="C35" s="7">
        <v>-0.5</v>
      </c>
    </row>
    <row r="36" spans="2:12" x14ac:dyDescent="0.2">
      <c r="B36" t="s">
        <v>12</v>
      </c>
      <c r="C36" s="7">
        <f>0</f>
        <v>0</v>
      </c>
    </row>
    <row r="37" spans="2:12" x14ac:dyDescent="0.2">
      <c r="B37" t="s">
        <v>31</v>
      </c>
      <c r="C37" s="17">
        <v>100</v>
      </c>
    </row>
    <row r="38" spans="2:12" x14ac:dyDescent="0.2">
      <c r="B38" t="s">
        <v>18</v>
      </c>
      <c r="C38" s="30">
        <f>1/175.4</f>
        <v>5.7012542759407071E-3</v>
      </c>
    </row>
    <row r="39" spans="2:12" x14ac:dyDescent="0.2">
      <c r="B39" t="s">
        <v>21</v>
      </c>
      <c r="C39" s="30">
        <v>7.6696498884736997</v>
      </c>
    </row>
    <row r="40" spans="2:12" x14ac:dyDescent="0.2">
      <c r="B40" t="s">
        <v>22</v>
      </c>
      <c r="C40" s="30">
        <v>0.2</v>
      </c>
    </row>
    <row r="41" spans="2:12" x14ac:dyDescent="0.2">
      <c r="B41" t="s">
        <v>23</v>
      </c>
      <c r="C41" s="30">
        <v>1.2348433000000001</v>
      </c>
    </row>
    <row r="42" spans="2:12" x14ac:dyDescent="0.2">
      <c r="B42" t="s">
        <v>24</v>
      </c>
      <c r="C42" s="30">
        <v>-0.23822225</v>
      </c>
    </row>
    <row r="43" spans="2:12" x14ac:dyDescent="0.2">
      <c r="B43" t="s">
        <v>25</v>
      </c>
      <c r="C43" s="30">
        <v>9.64886439</v>
      </c>
    </row>
    <row r="44" spans="2:12" x14ac:dyDescent="0.2">
      <c r="B44" t="s">
        <v>26</v>
      </c>
      <c r="C44" s="30">
        <v>6.3389040699999999</v>
      </c>
    </row>
    <row r="46" spans="2:12" x14ac:dyDescent="0.2">
      <c r="B46" s="7" t="s">
        <v>36</v>
      </c>
      <c r="C46" s="7" t="s">
        <v>34</v>
      </c>
    </row>
    <row r="47" spans="2:12" x14ac:dyDescent="0.2">
      <c r="B47">
        <v>240</v>
      </c>
      <c r="C47" s="7">
        <v>175.4</v>
      </c>
    </row>
    <row r="48" spans="2:12" x14ac:dyDescent="0.2">
      <c r="B48">
        <v>240</v>
      </c>
      <c r="C48" s="7">
        <v>175.4</v>
      </c>
    </row>
    <row r="49" spans="2:3" x14ac:dyDescent="0.2">
      <c r="B49">
        <v>240</v>
      </c>
      <c r="C49" s="7">
        <v>175.4</v>
      </c>
    </row>
    <row r="50" spans="2:3" x14ac:dyDescent="0.2">
      <c r="B50">
        <v>240</v>
      </c>
      <c r="C50" s="7">
        <v>175.4</v>
      </c>
    </row>
    <row r="51" spans="2:3" x14ac:dyDescent="0.2">
      <c r="B51">
        <v>240</v>
      </c>
      <c r="C51" s="7">
        <v>175.4</v>
      </c>
    </row>
    <row r="52" spans="2:3" x14ac:dyDescent="0.2">
      <c r="B52">
        <v>240</v>
      </c>
      <c r="C52" s="7">
        <v>175.4</v>
      </c>
    </row>
    <row r="53" spans="2:3" x14ac:dyDescent="0.2">
      <c r="B53">
        <v>240</v>
      </c>
      <c r="C53" s="7">
        <v>175.4</v>
      </c>
    </row>
    <row r="54" spans="2:3" x14ac:dyDescent="0.2">
      <c r="B54">
        <v>240</v>
      </c>
      <c r="C54" s="7">
        <v>175.4</v>
      </c>
    </row>
    <row r="55" spans="2:3" x14ac:dyDescent="0.2">
      <c r="B55">
        <v>240</v>
      </c>
      <c r="C55" s="7">
        <v>175.4</v>
      </c>
    </row>
    <row r="56" spans="2:3" x14ac:dyDescent="0.2">
      <c r="B56">
        <v>240</v>
      </c>
      <c r="C56" s="7">
        <v>175.4</v>
      </c>
    </row>
    <row r="57" spans="2:3" x14ac:dyDescent="0.2">
      <c r="B57">
        <v>240</v>
      </c>
      <c r="C57" s="7">
        <v>175.4</v>
      </c>
    </row>
    <row r="58" spans="2:3" x14ac:dyDescent="0.2">
      <c r="B58">
        <v>240</v>
      </c>
      <c r="C58" s="7">
        <v>175.4</v>
      </c>
    </row>
    <row r="59" spans="2:3" x14ac:dyDescent="0.2">
      <c r="B59">
        <v>240</v>
      </c>
      <c r="C59" s="7">
        <v>175.4</v>
      </c>
    </row>
    <row r="60" spans="2:3" x14ac:dyDescent="0.2">
      <c r="B60">
        <v>240</v>
      </c>
      <c r="C60" s="7">
        <v>175.4</v>
      </c>
    </row>
    <row r="61" spans="2:3" x14ac:dyDescent="0.2">
      <c r="B61">
        <v>240</v>
      </c>
      <c r="C61" s="7">
        <v>175.4</v>
      </c>
    </row>
    <row r="62" spans="2:3" x14ac:dyDescent="0.2">
      <c r="B62">
        <v>240</v>
      </c>
      <c r="C62" s="7">
        <v>175.4</v>
      </c>
    </row>
    <row r="63" spans="2:3" x14ac:dyDescent="0.2">
      <c r="B63">
        <v>240</v>
      </c>
      <c r="C63" s="7">
        <v>175.4</v>
      </c>
    </row>
    <row r="64" spans="2:3" x14ac:dyDescent="0.2">
      <c r="B64">
        <v>240</v>
      </c>
      <c r="C64" s="7">
        <v>175.4</v>
      </c>
    </row>
    <row r="65" spans="2:3" x14ac:dyDescent="0.2">
      <c r="B65">
        <v>240</v>
      </c>
      <c r="C65" s="7">
        <v>175.4</v>
      </c>
    </row>
    <row r="66" spans="2:3" x14ac:dyDescent="0.2">
      <c r="B66">
        <v>240</v>
      </c>
      <c r="C66" s="7">
        <v>175.4</v>
      </c>
    </row>
    <row r="67" spans="2:3" x14ac:dyDescent="0.2">
      <c r="B67">
        <v>240</v>
      </c>
      <c r="C67" s="7">
        <v>175.4</v>
      </c>
    </row>
    <row r="68" spans="2:3" x14ac:dyDescent="0.2">
      <c r="B68">
        <v>240</v>
      </c>
      <c r="C68" s="7">
        <v>175.4</v>
      </c>
    </row>
    <row r="69" spans="2:3" x14ac:dyDescent="0.2">
      <c r="B69">
        <v>240</v>
      </c>
      <c r="C69" s="7">
        <v>175.4</v>
      </c>
    </row>
    <row r="70" spans="2:3" x14ac:dyDescent="0.2">
      <c r="B70">
        <v>240</v>
      </c>
      <c r="C70" s="7">
        <v>175.4</v>
      </c>
    </row>
    <row r="71" spans="2:3" x14ac:dyDescent="0.2">
      <c r="B71">
        <v>240</v>
      </c>
      <c r="C71" s="7">
        <v>175.4</v>
      </c>
    </row>
    <row r="72" spans="2:3" x14ac:dyDescent="0.2">
      <c r="B72">
        <v>240</v>
      </c>
      <c r="C72" s="7">
        <v>175.4</v>
      </c>
    </row>
    <row r="73" spans="2:3" x14ac:dyDescent="0.2">
      <c r="B73">
        <v>240</v>
      </c>
      <c r="C73" s="7">
        <v>175.4</v>
      </c>
    </row>
    <row r="74" spans="2:3" x14ac:dyDescent="0.2">
      <c r="B74">
        <v>240</v>
      </c>
      <c r="C74" s="7">
        <v>175.4</v>
      </c>
    </row>
    <row r="75" spans="2:3" x14ac:dyDescent="0.2">
      <c r="B75">
        <v>250</v>
      </c>
      <c r="C75" s="7">
        <v>504.2</v>
      </c>
    </row>
    <row r="76" spans="2:3" x14ac:dyDescent="0.2">
      <c r="B76">
        <v>260</v>
      </c>
      <c r="C76" s="7">
        <v>1320</v>
      </c>
    </row>
    <row r="77" spans="2:3" x14ac:dyDescent="0.2">
      <c r="B77">
        <v>270</v>
      </c>
      <c r="C77" s="7">
        <v>3210</v>
      </c>
    </row>
    <row r="79" spans="2:3" x14ac:dyDescent="0.2">
      <c r="B79" s="7" t="s">
        <v>35</v>
      </c>
      <c r="C79" s="7" t="s">
        <v>34</v>
      </c>
    </row>
    <row r="80" spans="2:3" x14ac:dyDescent="0.2">
      <c r="B80">
        <v>68.599999999999994</v>
      </c>
      <c r="C80" s="8">
        <v>175.4</v>
      </c>
    </row>
    <row r="81" spans="2:3" x14ac:dyDescent="0.2">
      <c r="B81">
        <v>68.599999999999994</v>
      </c>
      <c r="C81" s="8">
        <v>175.4</v>
      </c>
    </row>
    <row r="82" spans="2:3" x14ac:dyDescent="0.2">
      <c r="B82">
        <v>68.599999999999994</v>
      </c>
      <c r="C82" s="8">
        <v>175.4</v>
      </c>
    </row>
    <row r="83" spans="2:3" x14ac:dyDescent="0.2">
      <c r="B83">
        <v>68.599999999999994</v>
      </c>
      <c r="C83" s="8">
        <v>175.4</v>
      </c>
    </row>
    <row r="84" spans="2:3" x14ac:dyDescent="0.2">
      <c r="B84">
        <v>68.599999999999994</v>
      </c>
      <c r="C84" s="8">
        <v>175.4</v>
      </c>
    </row>
    <row r="85" spans="2:3" x14ac:dyDescent="0.2">
      <c r="B85">
        <v>68.599999999999994</v>
      </c>
      <c r="C85" s="8">
        <v>175.4</v>
      </c>
    </row>
    <row r="86" spans="2:3" x14ac:dyDescent="0.2">
      <c r="B86">
        <v>68.599999999999994</v>
      </c>
      <c r="C86" s="8">
        <v>175.4</v>
      </c>
    </row>
    <row r="87" spans="2:3" x14ac:dyDescent="0.2">
      <c r="B87">
        <v>68.599999999999994</v>
      </c>
      <c r="C87" s="8">
        <v>175.4</v>
      </c>
    </row>
    <row r="88" spans="2:3" x14ac:dyDescent="0.2">
      <c r="B88">
        <v>68.599999999999994</v>
      </c>
      <c r="C88" s="8">
        <v>175.4</v>
      </c>
    </row>
    <row r="89" spans="2:3" x14ac:dyDescent="0.2">
      <c r="B89">
        <v>68.599999999999994</v>
      </c>
      <c r="C89" s="8">
        <v>175.4</v>
      </c>
    </row>
    <row r="90" spans="2:3" x14ac:dyDescent="0.2">
      <c r="B90">
        <v>68.599999999999994</v>
      </c>
      <c r="C90" s="8">
        <v>175.4</v>
      </c>
    </row>
    <row r="91" spans="2:3" x14ac:dyDescent="0.2">
      <c r="B91">
        <v>68.599999999999994</v>
      </c>
      <c r="C91" s="8">
        <v>175.4</v>
      </c>
    </row>
    <row r="92" spans="2:3" x14ac:dyDescent="0.2">
      <c r="B92">
        <v>68.599999999999994</v>
      </c>
      <c r="C92" s="8">
        <v>175.4</v>
      </c>
    </row>
    <row r="93" spans="2:3" x14ac:dyDescent="0.2">
      <c r="B93">
        <v>68.599999999999994</v>
      </c>
      <c r="C93" s="8">
        <v>175.4</v>
      </c>
    </row>
    <row r="94" spans="2:3" x14ac:dyDescent="0.2">
      <c r="B94">
        <v>68.599999999999994</v>
      </c>
      <c r="C94" s="8">
        <v>175.4</v>
      </c>
    </row>
    <row r="95" spans="2:3" x14ac:dyDescent="0.2">
      <c r="B95">
        <v>68.599999999999994</v>
      </c>
      <c r="C95" s="8">
        <v>175.4</v>
      </c>
    </row>
    <row r="96" spans="2:3" x14ac:dyDescent="0.2">
      <c r="B96">
        <v>68.599999999999994</v>
      </c>
      <c r="C96" s="8">
        <v>175.4</v>
      </c>
    </row>
    <row r="97" spans="2:3" x14ac:dyDescent="0.2">
      <c r="B97">
        <v>68.599999999999994</v>
      </c>
      <c r="C97" s="8">
        <v>175.4</v>
      </c>
    </row>
    <row r="98" spans="2:3" x14ac:dyDescent="0.2">
      <c r="B98">
        <v>68.599999999999994</v>
      </c>
      <c r="C98" s="8">
        <v>175.4</v>
      </c>
    </row>
    <row r="99" spans="2:3" x14ac:dyDescent="0.2">
      <c r="B99">
        <v>68.599999999999994</v>
      </c>
      <c r="C99" s="8">
        <v>175.4</v>
      </c>
    </row>
    <row r="100" spans="2:3" x14ac:dyDescent="0.2">
      <c r="B100">
        <v>68.599999999999994</v>
      </c>
      <c r="C100" s="8">
        <v>175.4</v>
      </c>
    </row>
    <row r="101" spans="2:3" x14ac:dyDescent="0.2">
      <c r="B101">
        <v>68.599999999999994</v>
      </c>
      <c r="C101" s="8">
        <v>175.4</v>
      </c>
    </row>
    <row r="102" spans="2:3" x14ac:dyDescent="0.2">
      <c r="B102">
        <v>68.599999999999994</v>
      </c>
      <c r="C102" s="8">
        <v>175.4</v>
      </c>
    </row>
    <row r="103" spans="2:3" x14ac:dyDescent="0.2">
      <c r="B103">
        <v>68.599999999999994</v>
      </c>
      <c r="C103" s="8">
        <v>175.4</v>
      </c>
    </row>
    <row r="104" spans="2:3" x14ac:dyDescent="0.2">
      <c r="B104">
        <v>68.599999999999994</v>
      </c>
      <c r="C104" s="8">
        <v>175.4</v>
      </c>
    </row>
    <row r="105" spans="2:3" x14ac:dyDescent="0.2">
      <c r="B105">
        <v>68.599999999999994</v>
      </c>
      <c r="C105" s="8">
        <v>175.4</v>
      </c>
    </row>
    <row r="106" spans="2:3" x14ac:dyDescent="0.2">
      <c r="B106">
        <v>68.599999999999994</v>
      </c>
      <c r="C106" s="8">
        <v>175.4</v>
      </c>
    </row>
    <row r="107" spans="2:3" x14ac:dyDescent="0.2">
      <c r="B107">
        <v>68.599999999999994</v>
      </c>
      <c r="C107" s="8">
        <v>175.4</v>
      </c>
    </row>
    <row r="108" spans="2:3" x14ac:dyDescent="0.2">
      <c r="B108">
        <v>100</v>
      </c>
      <c r="C108" s="8">
        <v>112.4</v>
      </c>
    </row>
    <row r="109" spans="2:3" x14ac:dyDescent="0.2">
      <c r="B109">
        <v>500</v>
      </c>
      <c r="C109" s="7">
        <v>20.21</v>
      </c>
    </row>
    <row r="110" spans="2:3" x14ac:dyDescent="0.2">
      <c r="B110">
        <v>1000</v>
      </c>
      <c r="C110" s="8">
        <v>9.2207000000000008</v>
      </c>
    </row>
    <row r="114" spans="2:15" x14ac:dyDescent="0.2">
      <c r="B114" t="s">
        <v>9</v>
      </c>
    </row>
    <row r="116" spans="2:15" s="6" customFormat="1" ht="17" x14ac:dyDescent="0.25">
      <c r="B116" s="26">
        <f t="shared" ref="B116:B145" si="16">G116</f>
        <v>-0.55000000000000004</v>
      </c>
      <c r="C116" s="15">
        <v>50</v>
      </c>
      <c r="D116" s="13">
        <v>18.66</v>
      </c>
      <c r="E116" s="14">
        <f t="shared" ref="E116:E145" si="17">C116/D116</f>
        <v>2.679528403001072</v>
      </c>
      <c r="F116" s="20">
        <v>1.0009999999999999</v>
      </c>
      <c r="G116" s="26">
        <v>-0.55000000000000004</v>
      </c>
      <c r="H116" s="6">
        <v>0.2</v>
      </c>
      <c r="K116" s="37">
        <f t="shared" ref="K116:K145" si="18">$C$37+$C$38*C116</f>
        <v>100.28506271379703</v>
      </c>
      <c r="L116" s="24"/>
      <c r="M116" s="6">
        <v>1</v>
      </c>
      <c r="N116" s="15">
        <v>34</v>
      </c>
      <c r="O116" s="6">
        <v>400</v>
      </c>
    </row>
    <row r="117" spans="2:15" s="6" customFormat="1" ht="17" x14ac:dyDescent="0.25">
      <c r="B117" s="26">
        <f t="shared" si="16"/>
        <v>-0.5</v>
      </c>
      <c r="C117" s="15">
        <v>50</v>
      </c>
      <c r="D117" s="13">
        <v>16.86</v>
      </c>
      <c r="E117" s="14">
        <f t="shared" si="17"/>
        <v>2.9655990510083039</v>
      </c>
      <c r="F117" s="20">
        <v>1E-3</v>
      </c>
      <c r="G117" s="26">
        <v>-0.5</v>
      </c>
      <c r="H117" s="6">
        <v>0.2</v>
      </c>
      <c r="K117" s="37">
        <f t="shared" si="18"/>
        <v>100.28506271379703</v>
      </c>
      <c r="L117" s="24"/>
      <c r="M117" s="6">
        <v>1</v>
      </c>
      <c r="N117" s="15">
        <v>34</v>
      </c>
      <c r="O117" s="6">
        <v>400</v>
      </c>
    </row>
    <row r="118" spans="2:15" s="6" customFormat="1" ht="17" x14ac:dyDescent="0.25">
      <c r="B118" s="26">
        <f t="shared" si="16"/>
        <v>-0.45</v>
      </c>
      <c r="C118" s="15">
        <v>50</v>
      </c>
      <c r="D118" s="13">
        <v>15.02</v>
      </c>
      <c r="E118" s="14">
        <f t="shared" si="17"/>
        <v>3.3288948069241013</v>
      </c>
      <c r="F118" s="20">
        <v>1E-3</v>
      </c>
      <c r="G118" s="26">
        <v>-0.45</v>
      </c>
      <c r="H118" s="6">
        <v>0.2</v>
      </c>
      <c r="K118" s="37">
        <f t="shared" si="18"/>
        <v>100.28506271379703</v>
      </c>
      <c r="L118" s="24"/>
      <c r="M118" s="6">
        <v>1</v>
      </c>
      <c r="N118" s="15">
        <v>34</v>
      </c>
      <c r="O118" s="6">
        <v>700</v>
      </c>
    </row>
    <row r="119" spans="2:15" s="6" customFormat="1" ht="17" x14ac:dyDescent="0.25">
      <c r="B119" s="26">
        <f t="shared" si="16"/>
        <v>-0.4</v>
      </c>
      <c r="C119" s="15">
        <v>50</v>
      </c>
      <c r="D119" s="13">
        <v>13.37</v>
      </c>
      <c r="E119" s="14">
        <f t="shared" si="17"/>
        <v>3.7397157816005984</v>
      </c>
      <c r="F119" s="20">
        <v>1E-3</v>
      </c>
      <c r="G119" s="26">
        <v>-0.4</v>
      </c>
      <c r="H119" s="6">
        <v>0.2</v>
      </c>
      <c r="K119" s="37">
        <f t="shared" si="18"/>
        <v>100.28506271379703</v>
      </c>
      <c r="L119" s="24"/>
      <c r="M119" s="6">
        <v>1</v>
      </c>
      <c r="N119" s="15">
        <v>34</v>
      </c>
      <c r="O119" s="6">
        <v>500</v>
      </c>
    </row>
    <row r="120" spans="2:15" s="6" customFormat="1" ht="17" x14ac:dyDescent="0.25">
      <c r="B120" s="26">
        <f t="shared" si="16"/>
        <v>-0.3</v>
      </c>
      <c r="C120" s="15">
        <v>50</v>
      </c>
      <c r="D120" s="13">
        <v>10.14</v>
      </c>
      <c r="E120" s="14">
        <f t="shared" si="17"/>
        <v>4.9309664694280073</v>
      </c>
      <c r="F120" s="20">
        <v>1E-3</v>
      </c>
      <c r="G120" s="26">
        <v>-0.3</v>
      </c>
      <c r="H120" s="6">
        <v>0.2</v>
      </c>
      <c r="K120" s="37">
        <f t="shared" si="18"/>
        <v>100.28506271379703</v>
      </c>
      <c r="L120" s="24"/>
      <c r="M120" s="6">
        <v>1</v>
      </c>
      <c r="N120" s="15">
        <v>34</v>
      </c>
      <c r="O120" s="6">
        <v>500</v>
      </c>
    </row>
    <row r="121" spans="2:15" s="6" customFormat="1" ht="17" x14ac:dyDescent="0.25">
      <c r="B121" s="26">
        <f t="shared" si="16"/>
        <v>-0.25</v>
      </c>
      <c r="C121" s="15">
        <v>50</v>
      </c>
      <c r="D121" s="13">
        <v>8.58</v>
      </c>
      <c r="E121" s="14">
        <f t="shared" si="17"/>
        <v>5.8275058275058278</v>
      </c>
      <c r="F121" s="20">
        <v>1E-3</v>
      </c>
      <c r="G121" s="26">
        <v>-0.25</v>
      </c>
      <c r="H121" s="6">
        <v>0.2</v>
      </c>
      <c r="K121" s="37">
        <f t="shared" si="18"/>
        <v>100.28506271379703</v>
      </c>
      <c r="L121" s="24"/>
      <c r="M121" s="6">
        <v>1</v>
      </c>
      <c r="N121" s="15">
        <v>34</v>
      </c>
      <c r="O121" s="6">
        <v>450</v>
      </c>
    </row>
    <row r="122" spans="2:15" s="6" customFormat="1" ht="17" x14ac:dyDescent="0.25">
      <c r="B122" s="26">
        <f t="shared" si="16"/>
        <v>-0.2</v>
      </c>
      <c r="C122" s="15">
        <v>50</v>
      </c>
      <c r="D122" s="13">
        <v>7.06</v>
      </c>
      <c r="E122" s="14">
        <f t="shared" si="17"/>
        <v>7.0821529745042495</v>
      </c>
      <c r="F122" s="20">
        <v>1E-3</v>
      </c>
      <c r="G122" s="26">
        <v>-0.2</v>
      </c>
      <c r="H122" s="6">
        <v>0.2</v>
      </c>
      <c r="K122" s="37">
        <f t="shared" si="18"/>
        <v>100.28506271379703</v>
      </c>
      <c r="L122" s="24"/>
      <c r="M122" s="6">
        <v>1</v>
      </c>
      <c r="N122" s="15">
        <v>34</v>
      </c>
      <c r="O122" s="6">
        <v>450</v>
      </c>
    </row>
    <row r="123" spans="2:15" s="6" customFormat="1" ht="17" x14ac:dyDescent="0.25">
      <c r="B123" s="26">
        <f t="shared" si="16"/>
        <v>-0.15</v>
      </c>
      <c r="C123" s="15">
        <v>50</v>
      </c>
      <c r="D123" s="13">
        <v>5.6</v>
      </c>
      <c r="E123" s="14">
        <f t="shared" si="17"/>
        <v>8.9285714285714288</v>
      </c>
      <c r="F123" s="20">
        <v>1.0009999999999999</v>
      </c>
      <c r="G123" s="26">
        <v>-0.15</v>
      </c>
      <c r="H123" s="6">
        <v>0.2</v>
      </c>
      <c r="K123" s="37">
        <f t="shared" si="18"/>
        <v>100.28506271379703</v>
      </c>
      <c r="L123" s="24"/>
      <c r="M123" s="6">
        <v>1</v>
      </c>
      <c r="N123" s="15">
        <v>34</v>
      </c>
      <c r="O123" s="6">
        <v>400</v>
      </c>
    </row>
    <row r="124" spans="2:15" s="6" customFormat="1" ht="17" x14ac:dyDescent="0.25">
      <c r="B124" s="26">
        <f t="shared" si="16"/>
        <v>-0.125</v>
      </c>
      <c r="C124" s="15">
        <v>50</v>
      </c>
      <c r="D124" s="13">
        <v>4.84</v>
      </c>
      <c r="E124" s="14">
        <f t="shared" si="17"/>
        <v>10.330578512396695</v>
      </c>
      <c r="F124" s="20">
        <v>1E-3</v>
      </c>
      <c r="G124" s="26">
        <v>-0.125</v>
      </c>
      <c r="H124" s="6">
        <v>0.2</v>
      </c>
      <c r="K124" s="37">
        <f t="shared" si="18"/>
        <v>100.28506271379703</v>
      </c>
      <c r="L124" s="24"/>
      <c r="M124" s="6">
        <v>1</v>
      </c>
      <c r="N124" s="15">
        <v>34</v>
      </c>
      <c r="O124" s="6">
        <v>400</v>
      </c>
    </row>
    <row r="125" spans="2:15" s="6" customFormat="1" ht="17" x14ac:dyDescent="0.25">
      <c r="B125" s="26">
        <f t="shared" si="16"/>
        <v>-0.1</v>
      </c>
      <c r="C125" s="15">
        <v>50</v>
      </c>
      <c r="D125" s="13">
        <v>4.13</v>
      </c>
      <c r="E125" s="14">
        <f t="shared" si="17"/>
        <v>12.106537530266344</v>
      </c>
      <c r="F125" s="20">
        <v>1E-3</v>
      </c>
      <c r="G125" s="26">
        <v>-0.1</v>
      </c>
      <c r="H125" s="6">
        <v>0.2</v>
      </c>
      <c r="K125" s="37">
        <f t="shared" si="18"/>
        <v>100.28506271379703</v>
      </c>
      <c r="L125" s="24"/>
      <c r="M125" s="6">
        <v>1</v>
      </c>
      <c r="N125" s="15">
        <v>34</v>
      </c>
      <c r="O125" s="6">
        <v>400</v>
      </c>
    </row>
    <row r="126" spans="2:15" s="6" customFormat="1" ht="17" x14ac:dyDescent="0.25">
      <c r="B126" s="26">
        <f t="shared" si="16"/>
        <v>-0.09</v>
      </c>
      <c r="C126" s="15">
        <v>50</v>
      </c>
      <c r="D126" s="13">
        <v>3.84</v>
      </c>
      <c r="E126" s="14">
        <f t="shared" si="17"/>
        <v>13.020833333333334</v>
      </c>
      <c r="F126" s="20">
        <v>3.0009999999999999</v>
      </c>
      <c r="G126" s="26">
        <v>-0.09</v>
      </c>
      <c r="H126" s="6">
        <v>3.2</v>
      </c>
      <c r="K126" s="37">
        <f t="shared" si="18"/>
        <v>100.28506271379703</v>
      </c>
      <c r="L126" s="24"/>
      <c r="M126" s="6">
        <v>1</v>
      </c>
      <c r="N126" s="15">
        <v>34</v>
      </c>
      <c r="O126" s="6">
        <v>500</v>
      </c>
    </row>
    <row r="127" spans="2:15" s="6" customFormat="1" ht="17" x14ac:dyDescent="0.25">
      <c r="B127" s="26">
        <f t="shared" si="16"/>
        <v>-0.08</v>
      </c>
      <c r="C127" s="15">
        <v>50</v>
      </c>
      <c r="D127" s="13">
        <v>3.54</v>
      </c>
      <c r="E127" s="14">
        <f t="shared" si="17"/>
        <v>14.124293785310734</v>
      </c>
      <c r="F127" s="20">
        <v>2.0009999999999999</v>
      </c>
      <c r="G127" s="26">
        <v>-0.08</v>
      </c>
      <c r="H127" s="6">
        <v>2.2000000000000002</v>
      </c>
      <c r="K127" s="37">
        <f t="shared" si="18"/>
        <v>100.28506271379703</v>
      </c>
      <c r="L127" s="24"/>
      <c r="M127" s="6">
        <v>1</v>
      </c>
      <c r="N127" s="15">
        <v>34</v>
      </c>
      <c r="O127" s="6">
        <v>500</v>
      </c>
    </row>
    <row r="128" spans="2:15" s="6" customFormat="1" ht="17" x14ac:dyDescent="0.25">
      <c r="B128" s="26">
        <f t="shared" si="16"/>
        <v>-7.0000000000000007E-2</v>
      </c>
      <c r="C128" s="15">
        <v>50</v>
      </c>
      <c r="D128" s="13">
        <v>3.23</v>
      </c>
      <c r="E128" s="14">
        <f t="shared" si="17"/>
        <v>15.479876160990711</v>
      </c>
      <c r="F128" s="20">
        <v>1E-3</v>
      </c>
      <c r="G128" s="26">
        <v>-7.0000000000000007E-2</v>
      </c>
      <c r="H128" s="6">
        <v>0.2</v>
      </c>
      <c r="K128" s="37">
        <f t="shared" si="18"/>
        <v>100.28506271379703</v>
      </c>
      <c r="L128" s="24"/>
      <c r="M128" s="6">
        <v>1</v>
      </c>
      <c r="N128" s="15">
        <v>34</v>
      </c>
      <c r="O128" s="6">
        <v>500</v>
      </c>
    </row>
    <row r="129" spans="2:15" s="6" customFormat="1" ht="17" x14ac:dyDescent="0.25">
      <c r="B129" s="26">
        <f t="shared" si="16"/>
        <v>-0.06</v>
      </c>
      <c r="C129" s="15">
        <v>50</v>
      </c>
      <c r="D129" s="13">
        <v>2.93</v>
      </c>
      <c r="E129" s="14">
        <f t="shared" si="17"/>
        <v>17.064846416382252</v>
      </c>
      <c r="F129" s="20">
        <v>1E-3</v>
      </c>
      <c r="G129" s="26">
        <v>-0.06</v>
      </c>
      <c r="H129" s="6">
        <v>0.2</v>
      </c>
      <c r="K129" s="37">
        <f t="shared" si="18"/>
        <v>100.28506271379703</v>
      </c>
      <c r="L129" s="24"/>
      <c r="M129" s="6">
        <v>1</v>
      </c>
      <c r="N129" s="15">
        <v>34</v>
      </c>
      <c r="O129" s="6">
        <v>500</v>
      </c>
    </row>
    <row r="130" spans="2:15" s="6" customFormat="1" ht="17" x14ac:dyDescent="0.25">
      <c r="B130" s="26">
        <f t="shared" si="16"/>
        <v>-0.05</v>
      </c>
      <c r="C130" s="15">
        <v>50</v>
      </c>
      <c r="D130" s="13">
        <v>2.75</v>
      </c>
      <c r="E130" s="14">
        <f t="shared" si="17"/>
        <v>18.181818181818183</v>
      </c>
      <c r="F130" s="20">
        <v>1E-3</v>
      </c>
      <c r="G130" s="26">
        <v>-0.05</v>
      </c>
      <c r="H130" s="6">
        <v>0.2</v>
      </c>
      <c r="K130" s="37">
        <f t="shared" si="18"/>
        <v>100.28506271379703</v>
      </c>
      <c r="L130" s="24"/>
      <c r="M130" s="6">
        <v>1</v>
      </c>
      <c r="N130" s="15">
        <v>34</v>
      </c>
      <c r="O130" s="6">
        <v>500</v>
      </c>
    </row>
    <row r="131" spans="2:15" s="6" customFormat="1" ht="17" x14ac:dyDescent="0.25">
      <c r="B131" s="26">
        <f t="shared" si="16"/>
        <v>-4.4999999999999998E-2</v>
      </c>
      <c r="C131" s="15">
        <v>50</v>
      </c>
      <c r="D131" s="13">
        <v>2.4700000000000002</v>
      </c>
      <c r="E131" s="14">
        <f t="shared" si="17"/>
        <v>20.242914979757085</v>
      </c>
      <c r="F131" s="20">
        <v>1.0009999999999999</v>
      </c>
      <c r="G131" s="26">
        <v>-4.4999999999999998E-2</v>
      </c>
      <c r="H131" s="6">
        <v>0.2</v>
      </c>
      <c r="K131" s="37">
        <f t="shared" si="18"/>
        <v>100.28506271379703</v>
      </c>
      <c r="L131" s="24"/>
      <c r="M131" s="6">
        <v>1</v>
      </c>
      <c r="N131" s="15">
        <v>34</v>
      </c>
      <c r="O131" s="6">
        <v>500</v>
      </c>
    </row>
    <row r="132" spans="2:15" s="6" customFormat="1" ht="17" x14ac:dyDescent="0.25">
      <c r="B132" s="26">
        <f t="shared" si="16"/>
        <v>-3.5000000000000003E-2</v>
      </c>
      <c r="C132" s="15">
        <v>50</v>
      </c>
      <c r="D132" s="13">
        <v>2.15</v>
      </c>
      <c r="E132" s="14">
        <f t="shared" si="17"/>
        <v>23.255813953488374</v>
      </c>
      <c r="F132" s="20">
        <v>1E-3</v>
      </c>
      <c r="G132" s="26">
        <v>-3.5000000000000003E-2</v>
      </c>
      <c r="H132" s="6">
        <v>0.2</v>
      </c>
      <c r="K132" s="37">
        <f t="shared" si="18"/>
        <v>100.28506271379703</v>
      </c>
      <c r="L132" s="24"/>
      <c r="M132" s="6">
        <v>1</v>
      </c>
      <c r="N132" s="15">
        <v>34</v>
      </c>
      <c r="O132" s="6">
        <v>700</v>
      </c>
    </row>
    <row r="133" spans="2:15" s="6" customFormat="1" ht="17" x14ac:dyDescent="0.25">
      <c r="B133" s="26">
        <f t="shared" si="16"/>
        <v>-2.5000000000000001E-2</v>
      </c>
      <c r="C133" s="15">
        <v>50</v>
      </c>
      <c r="D133" s="13">
        <v>1.81</v>
      </c>
      <c r="E133" s="14">
        <f t="shared" si="17"/>
        <v>27.624309392265193</v>
      </c>
      <c r="F133" s="20">
        <v>1E-3</v>
      </c>
      <c r="G133" s="26">
        <v>-2.5000000000000001E-2</v>
      </c>
      <c r="H133" s="6">
        <v>0.2</v>
      </c>
      <c r="K133" s="37">
        <f t="shared" si="18"/>
        <v>100.28506271379703</v>
      </c>
      <c r="L133" s="24"/>
      <c r="M133" s="6">
        <v>1</v>
      </c>
      <c r="N133" s="15">
        <v>34</v>
      </c>
      <c r="O133" s="6">
        <v>700</v>
      </c>
    </row>
    <row r="134" spans="2:15" s="6" customFormat="1" ht="17" x14ac:dyDescent="0.25">
      <c r="B134" s="26">
        <f t="shared" si="16"/>
        <v>-2.2499999999999999E-2</v>
      </c>
      <c r="C134" s="15">
        <v>50</v>
      </c>
      <c r="D134" s="13">
        <v>1.72</v>
      </c>
      <c r="E134" s="14">
        <f t="shared" si="17"/>
        <v>29.069767441860467</v>
      </c>
      <c r="F134" s="20">
        <v>1.0009999999999999</v>
      </c>
      <c r="G134" s="26">
        <v>-2.2499999999999999E-2</v>
      </c>
      <c r="H134" s="6">
        <v>1.2</v>
      </c>
      <c r="K134" s="37">
        <f t="shared" si="18"/>
        <v>100.28506271379703</v>
      </c>
      <c r="L134" s="24"/>
      <c r="M134" s="6">
        <v>1</v>
      </c>
      <c r="N134" s="15">
        <v>34</v>
      </c>
      <c r="O134" s="6">
        <v>500</v>
      </c>
    </row>
    <row r="135" spans="2:15" s="6" customFormat="1" ht="17" x14ac:dyDescent="0.25">
      <c r="B135" s="26">
        <f t="shared" si="16"/>
        <v>0.2225</v>
      </c>
      <c r="C135" s="15">
        <v>50</v>
      </c>
      <c r="D135" s="13">
        <v>5.45</v>
      </c>
      <c r="E135" s="14">
        <f t="shared" si="17"/>
        <v>9.1743119266055047</v>
      </c>
      <c r="F135" s="20">
        <v>1E-3</v>
      </c>
      <c r="G135" s="26">
        <v>0.2225</v>
      </c>
      <c r="H135" s="6">
        <v>0.2</v>
      </c>
      <c r="K135" s="37">
        <f t="shared" si="18"/>
        <v>100.28506271379703</v>
      </c>
      <c r="L135" s="24"/>
      <c r="M135" s="6">
        <v>1</v>
      </c>
      <c r="N135" s="15">
        <v>34</v>
      </c>
      <c r="O135" s="6">
        <v>150</v>
      </c>
    </row>
    <row r="136" spans="2:15" s="6" customFormat="1" ht="17" x14ac:dyDescent="0.25">
      <c r="B136" s="26">
        <f t="shared" si="16"/>
        <v>0.22500000000000001</v>
      </c>
      <c r="C136" s="15">
        <v>50</v>
      </c>
      <c r="D136" s="13">
        <v>5.46</v>
      </c>
      <c r="E136" s="14">
        <f t="shared" si="17"/>
        <v>9.1575091575091569</v>
      </c>
      <c r="F136" s="20">
        <v>1E-3</v>
      </c>
      <c r="G136" s="26">
        <v>0.22500000000000001</v>
      </c>
      <c r="H136" s="6">
        <v>0.2</v>
      </c>
      <c r="K136" s="37">
        <f t="shared" si="18"/>
        <v>100.28506271379703</v>
      </c>
      <c r="L136" s="24"/>
      <c r="M136" s="6">
        <v>1</v>
      </c>
      <c r="N136" s="15">
        <v>34</v>
      </c>
      <c r="O136" s="6">
        <v>150</v>
      </c>
    </row>
    <row r="137" spans="2:15" s="6" customFormat="1" ht="17" x14ac:dyDescent="0.25">
      <c r="B137" s="26">
        <f t="shared" si="16"/>
        <v>0.23</v>
      </c>
      <c r="C137" s="15">
        <v>50</v>
      </c>
      <c r="D137" s="13">
        <v>5.52</v>
      </c>
      <c r="E137" s="14">
        <f t="shared" si="17"/>
        <v>9.0579710144927539</v>
      </c>
      <c r="F137" s="20">
        <v>1E-3</v>
      </c>
      <c r="G137" s="26">
        <v>0.23</v>
      </c>
      <c r="H137" s="6">
        <v>0.2</v>
      </c>
      <c r="K137" s="37">
        <f t="shared" si="18"/>
        <v>100.28506271379703</v>
      </c>
      <c r="L137" s="24"/>
      <c r="M137" s="6">
        <v>1</v>
      </c>
      <c r="N137" s="15">
        <v>34</v>
      </c>
      <c r="O137" s="6">
        <v>150</v>
      </c>
    </row>
    <row r="138" spans="2:15" s="6" customFormat="1" ht="17" x14ac:dyDescent="0.25">
      <c r="B138" s="26">
        <f t="shared" si="16"/>
        <v>0.24</v>
      </c>
      <c r="C138" s="15">
        <v>50</v>
      </c>
      <c r="D138" s="13">
        <v>5.7</v>
      </c>
      <c r="E138" s="14">
        <f t="shared" si="17"/>
        <v>8.7719298245614024</v>
      </c>
      <c r="F138" s="20">
        <v>1E-3</v>
      </c>
      <c r="G138" s="26">
        <v>0.24</v>
      </c>
      <c r="H138" s="6">
        <v>0.2</v>
      </c>
      <c r="K138" s="37">
        <f t="shared" si="18"/>
        <v>100.28506271379703</v>
      </c>
      <c r="L138" s="24"/>
      <c r="M138" s="6">
        <v>1</v>
      </c>
      <c r="N138" s="15">
        <v>34</v>
      </c>
      <c r="O138" s="6">
        <v>200</v>
      </c>
    </row>
    <row r="139" spans="2:15" s="6" customFormat="1" ht="17" x14ac:dyDescent="0.25">
      <c r="B139" s="26">
        <f t="shared" si="16"/>
        <v>0.26</v>
      </c>
      <c r="C139" s="15">
        <v>50</v>
      </c>
      <c r="D139" s="13">
        <v>6.14</v>
      </c>
      <c r="E139" s="14">
        <f t="shared" si="17"/>
        <v>8.1433224755700326</v>
      </c>
      <c r="F139" s="20">
        <v>1E-3</v>
      </c>
      <c r="G139" s="26">
        <v>0.26</v>
      </c>
      <c r="H139" s="6">
        <v>0.2</v>
      </c>
      <c r="K139" s="37">
        <f t="shared" si="18"/>
        <v>100.28506271379703</v>
      </c>
      <c r="L139" s="24"/>
      <c r="M139" s="6">
        <v>1</v>
      </c>
      <c r="N139" s="15">
        <v>34</v>
      </c>
      <c r="O139" s="6">
        <v>250</v>
      </c>
    </row>
    <row r="140" spans="2:15" s="6" customFormat="1" ht="17" x14ac:dyDescent="0.25">
      <c r="B140" s="26">
        <f t="shared" si="16"/>
        <v>0.28000000000000003</v>
      </c>
      <c r="C140" s="15">
        <v>50</v>
      </c>
      <c r="D140" s="13">
        <v>6.66</v>
      </c>
      <c r="E140" s="14">
        <f t="shared" si="17"/>
        <v>7.5075075075075075</v>
      </c>
      <c r="F140" s="20">
        <v>1E-3</v>
      </c>
      <c r="G140" s="26">
        <v>0.28000000000000003</v>
      </c>
      <c r="H140" s="6">
        <v>0.2</v>
      </c>
      <c r="K140" s="37">
        <f t="shared" si="18"/>
        <v>100.28506271379703</v>
      </c>
      <c r="L140" s="24"/>
      <c r="M140" s="6">
        <v>1</v>
      </c>
      <c r="N140" s="15">
        <v>34</v>
      </c>
      <c r="O140" s="6">
        <v>250</v>
      </c>
    </row>
    <row r="141" spans="2:15" s="6" customFormat="1" ht="17" x14ac:dyDescent="0.25">
      <c r="B141" s="26">
        <f t="shared" si="16"/>
        <v>0.3</v>
      </c>
      <c r="C141" s="15">
        <v>50</v>
      </c>
      <c r="D141" s="13">
        <v>7.2</v>
      </c>
      <c r="E141" s="14">
        <f t="shared" si="17"/>
        <v>6.9444444444444446</v>
      </c>
      <c r="F141" s="20">
        <v>1E-3</v>
      </c>
      <c r="G141" s="26">
        <v>0.3</v>
      </c>
      <c r="H141" s="6">
        <v>0.2</v>
      </c>
      <c r="K141" s="37">
        <f t="shared" si="18"/>
        <v>100.28506271379703</v>
      </c>
      <c r="L141" s="24"/>
      <c r="M141" s="6">
        <v>1</v>
      </c>
      <c r="N141" s="15">
        <v>34</v>
      </c>
      <c r="O141" s="6">
        <v>250</v>
      </c>
    </row>
    <row r="142" spans="2:15" s="6" customFormat="1" ht="17" x14ac:dyDescent="0.25">
      <c r="B142" s="26">
        <f t="shared" si="16"/>
        <v>0.35</v>
      </c>
      <c r="C142" s="15">
        <v>50</v>
      </c>
      <c r="D142" s="13">
        <v>8.61</v>
      </c>
      <c r="E142" s="14">
        <f t="shared" si="17"/>
        <v>5.8072009291521489</v>
      </c>
      <c r="F142" s="20">
        <v>1E-3</v>
      </c>
      <c r="G142" s="26">
        <v>0.35</v>
      </c>
      <c r="H142" s="6">
        <v>0.2</v>
      </c>
      <c r="K142" s="37">
        <f t="shared" si="18"/>
        <v>100.28506271379703</v>
      </c>
      <c r="L142" s="24"/>
      <c r="M142" s="6">
        <v>1</v>
      </c>
      <c r="N142" s="15">
        <v>34</v>
      </c>
      <c r="O142" s="6">
        <v>350</v>
      </c>
    </row>
    <row r="143" spans="2:15" s="6" customFormat="1" ht="17" x14ac:dyDescent="0.25">
      <c r="B143" s="26">
        <f t="shared" si="16"/>
        <v>0.4</v>
      </c>
      <c r="C143" s="15">
        <v>50</v>
      </c>
      <c r="D143" s="13">
        <v>10.09</v>
      </c>
      <c r="E143" s="14">
        <f t="shared" si="17"/>
        <v>4.9554013875123886</v>
      </c>
      <c r="F143" s="20">
        <v>1E-3</v>
      </c>
      <c r="G143" s="26">
        <v>0.4</v>
      </c>
      <c r="H143" s="6">
        <v>0.2</v>
      </c>
      <c r="K143" s="37">
        <f t="shared" si="18"/>
        <v>100.28506271379703</v>
      </c>
      <c r="L143" s="24"/>
      <c r="M143" s="6">
        <v>1</v>
      </c>
      <c r="N143" s="15">
        <v>34</v>
      </c>
      <c r="O143" s="6">
        <v>300</v>
      </c>
    </row>
    <row r="144" spans="2:15" s="6" customFormat="1" ht="17" x14ac:dyDescent="0.25">
      <c r="B144" s="26">
        <f t="shared" si="16"/>
        <v>0.5</v>
      </c>
      <c r="C144" s="15">
        <v>50</v>
      </c>
      <c r="D144" s="13">
        <v>13.2</v>
      </c>
      <c r="E144" s="14">
        <f t="shared" si="17"/>
        <v>3.7878787878787881</v>
      </c>
      <c r="F144" s="20">
        <v>1E-3</v>
      </c>
      <c r="G144" s="26">
        <v>0.5</v>
      </c>
      <c r="H144" s="6">
        <v>0.2</v>
      </c>
      <c r="K144" s="37">
        <f t="shared" si="18"/>
        <v>100.28506271379703</v>
      </c>
      <c r="L144" s="24"/>
      <c r="M144" s="6">
        <v>1</v>
      </c>
      <c r="N144" s="15">
        <v>34</v>
      </c>
      <c r="O144" s="6">
        <v>300</v>
      </c>
    </row>
    <row r="145" spans="2:15" s="6" customFormat="1" ht="17" x14ac:dyDescent="0.25">
      <c r="B145" s="26">
        <f t="shared" si="16"/>
        <v>0.6</v>
      </c>
      <c r="C145" s="15">
        <v>50</v>
      </c>
      <c r="D145" s="13">
        <v>16.559999999999999</v>
      </c>
      <c r="E145" s="14">
        <f t="shared" si="17"/>
        <v>3.0193236714975846</v>
      </c>
      <c r="F145" s="20">
        <v>1E-3</v>
      </c>
      <c r="G145" s="26">
        <v>0.6</v>
      </c>
      <c r="H145" s="6">
        <v>0.2</v>
      </c>
      <c r="K145" s="37">
        <f t="shared" si="18"/>
        <v>100.28506271379703</v>
      </c>
      <c r="L145" s="24"/>
      <c r="M145" s="6">
        <v>1</v>
      </c>
      <c r="N145" s="15">
        <v>34</v>
      </c>
      <c r="O145" s="6">
        <v>350</v>
      </c>
    </row>
    <row r="146" spans="2:15" ht="17" x14ac:dyDescent="0.25">
      <c r="B146" s="28"/>
      <c r="C146" s="18"/>
      <c r="D146" s="23"/>
      <c r="E146" s="10"/>
      <c r="F146" s="21"/>
      <c r="G146" s="28"/>
      <c r="H146" s="9"/>
      <c r="I146" s="9"/>
      <c r="J146" s="9"/>
      <c r="K146" s="37"/>
      <c r="L146" s="24"/>
      <c r="M146" s="9"/>
      <c r="N146" s="18"/>
      <c r="O146" s="9"/>
    </row>
    <row r="147" spans="2:15" ht="17" x14ac:dyDescent="0.25">
      <c r="B147" s="19">
        <f t="shared" ref="B147:B159" si="19">G147</f>
        <v>-0.3</v>
      </c>
      <c r="C147" s="7">
        <v>100</v>
      </c>
      <c r="D147" s="8">
        <v>29.91</v>
      </c>
      <c r="E147" s="3">
        <f t="shared" ref="E147:E159" si="20">C147/D147</f>
        <v>3.3433634236041456</v>
      </c>
      <c r="F147" s="17">
        <v>1E-3</v>
      </c>
      <c r="G147" s="19">
        <v>-0.3</v>
      </c>
      <c r="H147">
        <v>0.2</v>
      </c>
      <c r="K147" s="36">
        <f t="shared" ref="K147:K159" si="21">$C$37+$C$38*C147</f>
        <v>100.57012542759406</v>
      </c>
      <c r="L147" s="25"/>
      <c r="M147">
        <v>1</v>
      </c>
      <c r="N147" s="7">
        <v>34</v>
      </c>
      <c r="O147">
        <v>700</v>
      </c>
    </row>
    <row r="148" spans="2:15" ht="17" x14ac:dyDescent="0.25">
      <c r="B148" s="19">
        <f t="shared" si="19"/>
        <v>-0.2</v>
      </c>
      <c r="C148" s="7">
        <v>100</v>
      </c>
      <c r="D148" s="8">
        <v>20.72</v>
      </c>
      <c r="E148" s="3">
        <f t="shared" si="20"/>
        <v>4.8262548262548268</v>
      </c>
      <c r="F148" s="17">
        <v>1E-3</v>
      </c>
      <c r="G148" s="19">
        <v>-0.2</v>
      </c>
      <c r="H148">
        <v>0.2</v>
      </c>
      <c r="K148" s="36">
        <f t="shared" si="21"/>
        <v>100.57012542759406</v>
      </c>
      <c r="L148" s="25"/>
      <c r="M148">
        <v>1</v>
      </c>
      <c r="N148" s="7">
        <v>34</v>
      </c>
      <c r="O148">
        <v>700</v>
      </c>
    </row>
    <row r="149" spans="2:15" ht="17" x14ac:dyDescent="0.25">
      <c r="B149" s="19">
        <f t="shared" si="19"/>
        <v>-0.1</v>
      </c>
      <c r="C149" s="7">
        <v>100</v>
      </c>
      <c r="D149" s="8">
        <v>12.02</v>
      </c>
      <c r="E149" s="3">
        <f t="shared" si="20"/>
        <v>8.3194675540765388</v>
      </c>
      <c r="F149" s="17">
        <v>1E-3</v>
      </c>
      <c r="G149" s="19">
        <v>-0.1</v>
      </c>
      <c r="H149">
        <v>0.2</v>
      </c>
      <c r="K149" s="36">
        <f t="shared" si="21"/>
        <v>100.57012542759406</v>
      </c>
      <c r="L149" s="25"/>
      <c r="M149">
        <v>1</v>
      </c>
      <c r="N149" s="7">
        <v>34</v>
      </c>
      <c r="O149">
        <v>700</v>
      </c>
    </row>
    <row r="150" spans="2:15" ht="17" x14ac:dyDescent="0.25">
      <c r="B150" s="19">
        <f t="shared" si="19"/>
        <v>-0.05</v>
      </c>
      <c r="C150" s="7">
        <v>100</v>
      </c>
      <c r="D150" s="8">
        <v>7.62</v>
      </c>
      <c r="E150" s="3">
        <f t="shared" si="20"/>
        <v>13.123359580052494</v>
      </c>
      <c r="F150" s="17">
        <v>1E-3</v>
      </c>
      <c r="G150" s="19">
        <v>-0.05</v>
      </c>
      <c r="H150">
        <v>0.2</v>
      </c>
      <c r="K150" s="36">
        <f t="shared" si="21"/>
        <v>100.57012542759406</v>
      </c>
      <c r="L150" s="25"/>
      <c r="M150">
        <v>1</v>
      </c>
      <c r="N150" s="7">
        <v>34</v>
      </c>
      <c r="O150">
        <v>700</v>
      </c>
    </row>
    <row r="151" spans="2:15" ht="17" x14ac:dyDescent="0.25">
      <c r="B151" s="19">
        <f t="shared" si="19"/>
        <v>-4.4999999999999998E-2</v>
      </c>
      <c r="C151" s="7">
        <v>100</v>
      </c>
      <c r="D151" s="8">
        <v>7.17</v>
      </c>
      <c r="E151" s="3">
        <f t="shared" si="20"/>
        <v>13.947001394700139</v>
      </c>
      <c r="F151" s="17">
        <v>1.0009999999999999</v>
      </c>
      <c r="G151" s="19">
        <v>-4.4999999999999998E-2</v>
      </c>
      <c r="H151">
        <v>0.2</v>
      </c>
      <c r="K151" s="36">
        <f t="shared" si="21"/>
        <v>100.57012542759406</v>
      </c>
      <c r="L151" s="25"/>
      <c r="M151">
        <v>1</v>
      </c>
      <c r="N151" s="7">
        <v>34</v>
      </c>
      <c r="O151">
        <v>700</v>
      </c>
    </row>
    <row r="152" spans="2:15" ht="17" x14ac:dyDescent="0.25">
      <c r="B152" s="19">
        <f t="shared" si="19"/>
        <v>-3.5000000000000003E-2</v>
      </c>
      <c r="C152" s="7">
        <v>100</v>
      </c>
      <c r="D152" s="8">
        <v>6.22</v>
      </c>
      <c r="E152" s="3">
        <f t="shared" si="20"/>
        <v>16.077170418006432</v>
      </c>
      <c r="F152" s="17">
        <v>1E-3</v>
      </c>
      <c r="G152" s="19">
        <v>-3.5000000000000003E-2</v>
      </c>
      <c r="H152">
        <v>0.2</v>
      </c>
      <c r="K152" s="36">
        <f t="shared" si="21"/>
        <v>100.57012542759406</v>
      </c>
      <c r="L152" s="25"/>
      <c r="M152">
        <v>1</v>
      </c>
      <c r="N152" s="7">
        <v>34</v>
      </c>
      <c r="O152">
        <v>700</v>
      </c>
    </row>
    <row r="153" spans="2:15" ht="17" x14ac:dyDescent="0.25">
      <c r="B153" s="19">
        <f t="shared" si="19"/>
        <v>-2.5000000000000001E-2</v>
      </c>
      <c r="C153" s="7">
        <v>100</v>
      </c>
      <c r="D153" s="8">
        <v>5.23</v>
      </c>
      <c r="E153" s="3">
        <f t="shared" si="20"/>
        <v>19.120458891013381</v>
      </c>
      <c r="F153" s="17">
        <v>1E-3</v>
      </c>
      <c r="G153" s="19">
        <v>-2.5000000000000001E-2</v>
      </c>
      <c r="H153">
        <v>0.2</v>
      </c>
      <c r="K153" s="36">
        <f t="shared" si="21"/>
        <v>100.57012542759406</v>
      </c>
      <c r="L153" s="25"/>
      <c r="M153">
        <v>1</v>
      </c>
      <c r="N153" s="7">
        <v>34</v>
      </c>
      <c r="O153">
        <v>700</v>
      </c>
    </row>
    <row r="154" spans="2:15" ht="17" x14ac:dyDescent="0.25">
      <c r="B154" s="19">
        <f t="shared" si="19"/>
        <v>0.2225</v>
      </c>
      <c r="C154" s="7">
        <v>100</v>
      </c>
      <c r="D154" s="8">
        <v>15.99</v>
      </c>
      <c r="E154" s="3">
        <f t="shared" si="20"/>
        <v>6.2539086929330834</v>
      </c>
      <c r="F154" s="17">
        <v>1E-3</v>
      </c>
      <c r="G154" s="19">
        <v>0.2225</v>
      </c>
      <c r="H154">
        <v>0.2</v>
      </c>
      <c r="K154" s="36">
        <f t="shared" si="21"/>
        <v>100.57012542759406</v>
      </c>
      <c r="L154" s="25"/>
      <c r="M154">
        <v>1</v>
      </c>
      <c r="N154" s="7">
        <v>34</v>
      </c>
      <c r="O154">
        <v>300</v>
      </c>
    </row>
    <row r="155" spans="2:15" ht="17" x14ac:dyDescent="0.25">
      <c r="B155" s="19">
        <f t="shared" si="19"/>
        <v>0.22500000000000001</v>
      </c>
      <c r="C155" s="7">
        <v>100</v>
      </c>
      <c r="D155" s="8">
        <v>16.02</v>
      </c>
      <c r="E155" s="3">
        <f t="shared" si="20"/>
        <v>6.2421972534332086</v>
      </c>
      <c r="F155" s="17">
        <v>1E-3</v>
      </c>
      <c r="G155" s="19">
        <v>0.22500000000000001</v>
      </c>
      <c r="H155">
        <v>0.2</v>
      </c>
      <c r="K155" s="36">
        <f t="shared" si="21"/>
        <v>100.57012542759406</v>
      </c>
      <c r="L155" s="25"/>
      <c r="M155">
        <v>1</v>
      </c>
      <c r="N155" s="7">
        <v>34</v>
      </c>
      <c r="O155">
        <v>300</v>
      </c>
    </row>
    <row r="156" spans="2:15" ht="17" x14ac:dyDescent="0.25">
      <c r="B156" s="19">
        <f t="shared" si="19"/>
        <v>0.24</v>
      </c>
      <c r="C156" s="7">
        <v>100</v>
      </c>
      <c r="D156" s="8">
        <v>16.61</v>
      </c>
      <c r="E156" s="3">
        <f t="shared" si="20"/>
        <v>6.0204695966285371</v>
      </c>
      <c r="F156" s="17">
        <v>1E-3</v>
      </c>
      <c r="G156" s="19">
        <v>0.24</v>
      </c>
      <c r="H156">
        <v>0.2</v>
      </c>
      <c r="K156" s="36">
        <f t="shared" si="21"/>
        <v>100.57012542759406</v>
      </c>
      <c r="L156" s="25"/>
      <c r="M156">
        <v>1</v>
      </c>
      <c r="N156" s="7">
        <v>34</v>
      </c>
      <c r="O156">
        <v>300</v>
      </c>
    </row>
    <row r="157" spans="2:15" ht="17" x14ac:dyDescent="0.25">
      <c r="B157" s="19">
        <f t="shared" si="19"/>
        <v>0.26</v>
      </c>
      <c r="C157" s="7">
        <v>100</v>
      </c>
      <c r="D157" s="8">
        <v>17.87</v>
      </c>
      <c r="E157" s="3">
        <f t="shared" si="20"/>
        <v>5.5959709009513148</v>
      </c>
      <c r="F157" s="17">
        <v>1E-3</v>
      </c>
      <c r="G157" s="19">
        <v>0.26</v>
      </c>
      <c r="H157">
        <v>0.2</v>
      </c>
      <c r="K157" s="36">
        <f t="shared" si="21"/>
        <v>100.57012542759406</v>
      </c>
      <c r="L157" s="25"/>
      <c r="M157">
        <v>1</v>
      </c>
      <c r="N157" s="7">
        <v>34</v>
      </c>
      <c r="O157">
        <v>300</v>
      </c>
    </row>
    <row r="158" spans="2:15" ht="17" x14ac:dyDescent="0.25">
      <c r="B158" s="19">
        <f t="shared" si="19"/>
        <v>0.3</v>
      </c>
      <c r="C158" s="7">
        <v>100</v>
      </c>
      <c r="D158" s="8">
        <v>21.02</v>
      </c>
      <c r="E158" s="3">
        <f t="shared" si="20"/>
        <v>4.7573739295908659</v>
      </c>
      <c r="F158" s="17">
        <v>1E-3</v>
      </c>
      <c r="G158" s="19">
        <v>0.3</v>
      </c>
      <c r="H158">
        <v>0.2</v>
      </c>
      <c r="K158" s="36">
        <f t="shared" si="21"/>
        <v>100.57012542759406</v>
      </c>
      <c r="L158" s="25"/>
      <c r="M158">
        <v>1</v>
      </c>
      <c r="N158" s="7">
        <v>34</v>
      </c>
      <c r="O158">
        <v>400</v>
      </c>
    </row>
    <row r="159" spans="2:15" ht="17" x14ac:dyDescent="0.25">
      <c r="B159" s="19">
        <f t="shared" si="19"/>
        <v>0.4</v>
      </c>
      <c r="C159" s="7">
        <v>100</v>
      </c>
      <c r="D159" s="8">
        <v>29.66</v>
      </c>
      <c r="E159" s="3">
        <f t="shared" si="20"/>
        <v>3.3715441672285906</v>
      </c>
      <c r="F159" s="17">
        <v>1E-3</v>
      </c>
      <c r="G159" s="19">
        <v>0.4</v>
      </c>
      <c r="H159">
        <v>0.2</v>
      </c>
      <c r="K159" s="36">
        <f t="shared" si="21"/>
        <v>100.57012542759406</v>
      </c>
      <c r="L159" s="25"/>
      <c r="M159">
        <v>1</v>
      </c>
      <c r="N159" s="7">
        <v>34</v>
      </c>
      <c r="O159">
        <v>450</v>
      </c>
    </row>
    <row r="160" spans="2:15" x14ac:dyDescent="0.2">
      <c r="C160"/>
      <c r="D160"/>
      <c r="F160"/>
      <c r="N160"/>
    </row>
    <row r="165" spans="11:11" customFormat="1" x14ac:dyDescent="0.2">
      <c r="K165" s="7"/>
    </row>
    <row r="166" spans="11:11" customFormat="1" x14ac:dyDescent="0.2">
      <c r="K166" s="7"/>
    </row>
  </sheetData>
  <sortState xmlns:xlrd2="http://schemas.microsoft.com/office/spreadsheetml/2017/richdata2" ref="A2:S20">
    <sortCondition ref="C2: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2024-01-30T00:39:36Z</dcterms:modified>
</cp:coreProperties>
</file>