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3E5EB582-365E-46D6-A11E-702096827E40}" xr6:coauthVersionLast="45" xr6:coauthVersionMax="45" xr10:uidLastSave="{00000000-0000-0000-0000-000000000000}"/>
  <bookViews>
    <workbookView xWindow="-120" yWindow="-120" windowWidth="29040" windowHeight="16440" activeTab="6" xr2:uid="{00000000-000D-0000-FFFF-FFFF00000000}"/>
  </bookViews>
  <sheets>
    <sheet name="layout" sheetId="16" r:id="rId1"/>
    <sheet name="en" sheetId="9" r:id="rId2"/>
    <sheet name="ru" sheetId="22" r:id="rId3"/>
    <sheet name="ua" sheetId="24" r:id="rId4"/>
    <sheet name="en double" sheetId="4" r:id="rId5"/>
    <sheet name="ru double" sheetId="5" r:id="rId6"/>
    <sheet name="phonetic" sheetId="6" r:id="rId7"/>
    <sheet name="en archive" sheetId="15" r:id="rId8"/>
    <sheet name="ru archive" sheetId="17" r:id="rId9"/>
    <sheet name="symbols" sheetId="21" r:id="rId10"/>
    <sheet name="modes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7" i="4" l="1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P12" i="17" l="1"/>
  <c r="N12" i="17"/>
  <c r="N8" i="15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2" i="4"/>
  <c r="K35" i="24"/>
  <c r="J35" i="24"/>
  <c r="I35" i="24"/>
  <c r="H35" i="24"/>
  <c r="G35" i="24"/>
  <c r="F35" i="24"/>
  <c r="E35" i="24"/>
  <c r="D35" i="24"/>
  <c r="C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" i="22"/>
  <c r="B2" i="22"/>
  <c r="K35" i="22"/>
  <c r="J35" i="22"/>
  <c r="I35" i="22"/>
  <c r="H35" i="22"/>
  <c r="G35" i="22"/>
  <c r="F35" i="22"/>
  <c r="E35" i="22"/>
  <c r="D35" i="22"/>
  <c r="C35" i="22"/>
  <c r="C28" i="9"/>
  <c r="D28" i="9"/>
  <c r="E28" i="9"/>
  <c r="F28" i="9"/>
  <c r="G28" i="9"/>
  <c r="H28" i="9"/>
  <c r="I28" i="9"/>
  <c r="J28" i="9"/>
  <c r="K28" i="9"/>
  <c r="O8" i="6"/>
  <c r="AC16" i="6"/>
  <c r="H35" i="6"/>
  <c r="AB15" i="6"/>
  <c r="T8" i="6"/>
  <c r="AG9" i="6"/>
  <c r="C13" i="6"/>
  <c r="T11" i="6"/>
  <c r="L37" i="6"/>
  <c r="AC15" i="6"/>
  <c r="AB14" i="6"/>
  <c r="AB8" i="6"/>
  <c r="O15" i="6"/>
  <c r="AC14" i="6"/>
  <c r="P8" i="6"/>
  <c r="AC7" i="6"/>
  <c r="I39" i="6"/>
  <c r="O7" i="6"/>
  <c r="O9" i="6"/>
  <c r="T14" i="6"/>
  <c r="C12" i="6"/>
  <c r="AB11" i="6"/>
  <c r="O12" i="6"/>
  <c r="T13" i="6"/>
  <c r="AB7" i="6"/>
  <c r="O11" i="6"/>
  <c r="P7" i="6"/>
  <c r="B12" i="6"/>
  <c r="AC13" i="6"/>
  <c r="P13" i="6"/>
  <c r="O16" i="6"/>
  <c r="T15" i="6"/>
  <c r="P11" i="6"/>
  <c r="K37" i="6"/>
  <c r="P10" i="6"/>
  <c r="O14" i="6"/>
  <c r="O10" i="6"/>
  <c r="AG14" i="6"/>
  <c r="AB12" i="6"/>
  <c r="AB10" i="6"/>
  <c r="T10" i="6"/>
  <c r="AC12" i="6"/>
  <c r="E39" i="6"/>
  <c r="AC10" i="6"/>
  <c r="AG12" i="6"/>
  <c r="AG10" i="6"/>
  <c r="T9" i="6"/>
  <c r="C39" i="6"/>
  <c r="AG13" i="6"/>
  <c r="P14" i="6"/>
  <c r="AB9" i="6"/>
  <c r="AC9" i="6"/>
  <c r="AC8" i="6"/>
  <c r="AB16" i="6"/>
  <c r="AG8" i="6"/>
  <c r="P15" i="6"/>
  <c r="AG15" i="6"/>
  <c r="H39" i="6"/>
  <c r="AG11" i="6"/>
  <c r="AC11" i="6"/>
  <c r="P12" i="6"/>
  <c r="B39" i="6"/>
  <c r="P9" i="6"/>
  <c r="T12" i="6"/>
  <c r="P16" i="6"/>
  <c r="P6" i="17" l="1"/>
  <c r="T6" i="17"/>
  <c r="R7" i="17"/>
  <c r="N6" i="17"/>
  <c r="T8" i="17"/>
  <c r="R6" i="17"/>
  <c r="T7" i="17"/>
  <c r="N7" i="17"/>
  <c r="D12" i="6"/>
  <c r="B35" i="24"/>
  <c r="B35" i="22"/>
  <c r="B2" i="9" l="1"/>
  <c r="B3" i="9"/>
  <c r="B4" i="9"/>
  <c r="B5" i="9"/>
  <c r="B6" i="9"/>
  <c r="B7" i="9"/>
  <c r="B9" i="9"/>
  <c r="B8" i="9"/>
  <c r="B10" i="9"/>
  <c r="B11" i="9"/>
  <c r="B12" i="9"/>
  <c r="B13" i="9"/>
  <c r="B14" i="9"/>
  <c r="B15" i="9"/>
  <c r="B19" i="9"/>
  <c r="B16" i="9"/>
  <c r="B18" i="9"/>
  <c r="B17" i="9"/>
  <c r="B20" i="9"/>
  <c r="B21" i="9"/>
  <c r="B22" i="9"/>
  <c r="B23" i="9"/>
  <c r="B24" i="9"/>
  <c r="B25" i="9"/>
  <c r="B26" i="9"/>
  <c r="B27" i="9"/>
  <c r="B28" i="9" l="1"/>
  <c r="V50" i="6"/>
  <c r="V56" i="6"/>
  <c r="V49" i="6"/>
  <c r="R72" i="6"/>
  <c r="P52" i="6"/>
  <c r="Q57" i="6"/>
  <c r="Q60" i="6"/>
  <c r="P51" i="6"/>
  <c r="Q33" i="6"/>
  <c r="O63" i="6"/>
  <c r="N43" i="6"/>
  <c r="Q73" i="6"/>
  <c r="R56" i="6"/>
  <c r="R34" i="6"/>
  <c r="O65" i="6"/>
  <c r="O81" i="6"/>
  <c r="P61" i="6"/>
  <c r="R43" i="6"/>
  <c r="V35" i="6"/>
  <c r="O50" i="6"/>
  <c r="R64" i="6"/>
  <c r="P80" i="6"/>
  <c r="P65" i="6"/>
  <c r="S38" i="6"/>
  <c r="Q42" i="6"/>
  <c r="B14" i="6"/>
  <c r="Q67" i="6"/>
  <c r="P53" i="6"/>
  <c r="Q47" i="6"/>
  <c r="U9" i="6"/>
  <c r="Y45" i="6"/>
  <c r="Q45" i="6"/>
  <c r="R53" i="6"/>
  <c r="P34" i="6"/>
  <c r="P75" i="6"/>
  <c r="V42" i="6"/>
  <c r="Q35" i="6"/>
  <c r="U34" i="6"/>
  <c r="B10" i="6"/>
  <c r="V9" i="6"/>
  <c r="W41" i="6"/>
  <c r="O79" i="6"/>
  <c r="V47" i="6"/>
  <c r="P35" i="6"/>
  <c r="P82" i="6"/>
  <c r="W33" i="6"/>
  <c r="P60" i="6"/>
  <c r="V34" i="6"/>
  <c r="P64" i="6"/>
  <c r="Q39" i="6"/>
  <c r="R80" i="6"/>
  <c r="O82" i="6"/>
  <c r="Q56" i="6"/>
  <c r="N38" i="6"/>
  <c r="R70" i="6"/>
  <c r="Q68" i="6"/>
  <c r="W37" i="6"/>
  <c r="P78" i="6"/>
  <c r="V12" i="6"/>
  <c r="W34" i="6"/>
  <c r="T34" i="6"/>
  <c r="V43" i="6"/>
  <c r="O41" i="6"/>
  <c r="O58" i="6"/>
  <c r="N46" i="6"/>
  <c r="V38" i="6"/>
  <c r="W39" i="6"/>
  <c r="O43" i="6"/>
  <c r="T39" i="6"/>
  <c r="O80" i="6"/>
  <c r="G13" i="6"/>
  <c r="V46" i="6"/>
  <c r="Y41" i="6"/>
  <c r="P77" i="6"/>
  <c r="R77" i="6"/>
  <c r="U35" i="6"/>
  <c r="Q76" i="6"/>
  <c r="T33" i="6"/>
  <c r="R66" i="6"/>
  <c r="N34" i="6"/>
  <c r="G10" i="6"/>
  <c r="O60" i="6"/>
  <c r="Q65" i="6"/>
  <c r="X42" i="6"/>
  <c r="R79" i="6"/>
  <c r="O54" i="6"/>
  <c r="G9" i="6"/>
  <c r="Q34" i="6"/>
  <c r="T43" i="6"/>
  <c r="V8" i="6"/>
  <c r="U13" i="6"/>
  <c r="R33" i="6"/>
  <c r="P42" i="6"/>
  <c r="Q74" i="6"/>
  <c r="O78" i="6"/>
  <c r="Q79" i="6"/>
  <c r="T47" i="6"/>
  <c r="U47" i="6"/>
  <c r="O57" i="6"/>
  <c r="B8" i="6"/>
  <c r="O56" i="6"/>
  <c r="Q55" i="6"/>
  <c r="Q80" i="6"/>
  <c r="Q50" i="6"/>
  <c r="X41" i="6"/>
  <c r="O76" i="6"/>
  <c r="P58" i="6"/>
  <c r="P37" i="6"/>
  <c r="P63" i="6"/>
  <c r="B15" i="6"/>
  <c r="P71" i="6"/>
  <c r="W35" i="6"/>
  <c r="R47" i="6"/>
  <c r="Y37" i="6"/>
  <c r="O37" i="6"/>
  <c r="R45" i="6"/>
  <c r="R54" i="6"/>
  <c r="Q77" i="6"/>
  <c r="W47" i="6"/>
  <c r="Q54" i="6"/>
  <c r="V11" i="6"/>
  <c r="V14" i="6"/>
  <c r="R63" i="6"/>
  <c r="C9" i="6"/>
  <c r="W45" i="6"/>
  <c r="O73" i="6"/>
  <c r="R74" i="6"/>
  <c r="Q81" i="6"/>
  <c r="P66" i="6"/>
  <c r="C8" i="6"/>
  <c r="P54" i="6"/>
  <c r="P76" i="6"/>
  <c r="W42" i="6"/>
  <c r="O71" i="6"/>
  <c r="S45" i="6"/>
  <c r="R69" i="6"/>
  <c r="Q59" i="6"/>
  <c r="G15" i="6"/>
  <c r="N37" i="6"/>
  <c r="V33" i="6"/>
  <c r="V37" i="6"/>
  <c r="U39" i="6"/>
  <c r="O35" i="6"/>
  <c r="V39" i="6"/>
  <c r="U12" i="6"/>
  <c r="O69" i="6"/>
  <c r="B16" i="6"/>
  <c r="U33" i="6"/>
  <c r="R73" i="6"/>
  <c r="S43" i="6"/>
  <c r="O45" i="6"/>
  <c r="U45" i="6"/>
  <c r="P39" i="6"/>
  <c r="R71" i="6"/>
  <c r="O61" i="6"/>
  <c r="Q38" i="6"/>
  <c r="U37" i="6"/>
  <c r="X34" i="6"/>
  <c r="X38" i="6"/>
  <c r="P67" i="6"/>
  <c r="W46" i="6"/>
  <c r="P57" i="6"/>
  <c r="U38" i="6"/>
  <c r="R58" i="6"/>
  <c r="G14" i="6"/>
  <c r="O51" i="6"/>
  <c r="G11" i="6"/>
  <c r="Q51" i="6"/>
  <c r="O34" i="6"/>
  <c r="T42" i="6"/>
  <c r="S37" i="6"/>
  <c r="U42" i="6"/>
  <c r="B9" i="6"/>
  <c r="N39" i="6"/>
  <c r="Q70" i="6"/>
  <c r="O47" i="6"/>
  <c r="R61" i="6"/>
  <c r="O74" i="6"/>
  <c r="O67" i="6"/>
  <c r="S46" i="6"/>
  <c r="X33" i="6"/>
  <c r="R39" i="6"/>
  <c r="T45" i="6"/>
  <c r="Q41" i="6"/>
  <c r="N42" i="6"/>
  <c r="R37" i="6"/>
  <c r="Q66" i="6"/>
  <c r="S39" i="6"/>
  <c r="Q72" i="6"/>
  <c r="R35" i="6"/>
  <c r="T41" i="6"/>
  <c r="O66" i="6"/>
  <c r="R68" i="6"/>
  <c r="Q52" i="6"/>
  <c r="P43" i="6"/>
  <c r="U15" i="6"/>
  <c r="O46" i="6"/>
  <c r="Q43" i="6"/>
  <c r="C10" i="6"/>
  <c r="O52" i="6"/>
  <c r="U10" i="6"/>
  <c r="P69" i="6"/>
  <c r="R62" i="6"/>
  <c r="Q78" i="6"/>
  <c r="P72" i="6"/>
  <c r="Q82" i="6"/>
  <c r="O72" i="6"/>
  <c r="R46" i="6"/>
  <c r="C14" i="6"/>
  <c r="R59" i="6"/>
  <c r="T37" i="6"/>
  <c r="O42" i="6"/>
  <c r="Q61" i="6"/>
  <c r="O64" i="6"/>
  <c r="N41" i="6"/>
  <c r="P46" i="6"/>
  <c r="P74" i="6"/>
  <c r="R55" i="6"/>
  <c r="O77" i="6"/>
  <c r="R75" i="6"/>
  <c r="S42" i="6"/>
  <c r="T38" i="6"/>
  <c r="U46" i="6"/>
  <c r="Q62" i="6"/>
  <c r="B7" i="6"/>
  <c r="W38" i="6"/>
  <c r="R78" i="6"/>
  <c r="P50" i="6"/>
  <c r="R67" i="6"/>
  <c r="R51" i="6"/>
  <c r="P68" i="6"/>
  <c r="Q37" i="6"/>
  <c r="P56" i="6"/>
  <c r="O75" i="6"/>
  <c r="C7" i="6"/>
  <c r="Q64" i="6"/>
  <c r="R41" i="6"/>
  <c r="Y33" i="6"/>
  <c r="R50" i="6"/>
  <c r="R76" i="6"/>
  <c r="Q71" i="6"/>
  <c r="N45" i="6"/>
  <c r="Q75" i="6"/>
  <c r="V41" i="6"/>
  <c r="Q69" i="6"/>
  <c r="N47" i="6"/>
  <c r="P73" i="6"/>
  <c r="V15" i="6"/>
  <c r="P38" i="6"/>
  <c r="V45" i="6"/>
  <c r="X46" i="6"/>
  <c r="S47" i="6"/>
  <c r="C16" i="6"/>
  <c r="R60" i="6"/>
  <c r="X37" i="6"/>
  <c r="U8" i="6"/>
  <c r="N33" i="6"/>
  <c r="O59" i="6"/>
  <c r="P45" i="6"/>
  <c r="T46" i="6"/>
  <c r="V10" i="6"/>
  <c r="C15" i="6"/>
  <c r="R65" i="6"/>
  <c r="O33" i="6"/>
  <c r="U11" i="6"/>
  <c r="P41" i="6"/>
  <c r="Q53" i="6"/>
  <c r="P81" i="6"/>
  <c r="R82" i="6"/>
  <c r="P33" i="6"/>
  <c r="X45" i="6"/>
  <c r="S35" i="6"/>
  <c r="N35" i="6"/>
  <c r="G8" i="6"/>
  <c r="Q63" i="6"/>
  <c r="B11" i="6"/>
  <c r="O62" i="6"/>
  <c r="U43" i="6"/>
  <c r="P47" i="6"/>
  <c r="C11" i="6"/>
  <c r="O68" i="6"/>
  <c r="R52" i="6"/>
  <c r="R81" i="6"/>
  <c r="O70" i="6"/>
  <c r="O53" i="6"/>
  <c r="P62" i="6"/>
  <c r="T35" i="6"/>
  <c r="G12" i="6"/>
  <c r="R42" i="6"/>
  <c r="W43" i="6"/>
  <c r="O39" i="6"/>
  <c r="R38" i="6"/>
  <c r="S33" i="6"/>
  <c r="P70" i="6"/>
  <c r="S34" i="6"/>
  <c r="S41" i="6"/>
  <c r="U41" i="6"/>
  <c r="Q58" i="6"/>
  <c r="V13" i="6"/>
  <c r="P79" i="6"/>
  <c r="P55" i="6"/>
  <c r="Q46" i="6"/>
  <c r="U14" i="6"/>
  <c r="P59" i="6"/>
  <c r="R57" i="6"/>
  <c r="O38" i="6"/>
  <c r="O55" i="6"/>
  <c r="D10" i="6" l="1"/>
  <c r="D11" i="6"/>
  <c r="V52" i="6"/>
  <c r="V53" i="6"/>
  <c r="V54" i="6"/>
  <c r="V55" i="6"/>
  <c r="I56" i="6"/>
  <c r="N24" i="17"/>
  <c r="N20" i="17"/>
  <c r="N16" i="17"/>
  <c r="N4" i="17"/>
  <c r="N4" i="15"/>
  <c r="N44" i="15"/>
  <c r="N40" i="15"/>
  <c r="N36" i="15"/>
  <c r="N32" i="15"/>
  <c r="N28" i="15"/>
  <c r="N24" i="15"/>
  <c r="N20" i="15"/>
  <c r="N16" i="15"/>
  <c r="N12" i="15"/>
  <c r="P24" i="17"/>
  <c r="P20" i="17"/>
  <c r="P16" i="17"/>
  <c r="P4" i="17"/>
  <c r="P44" i="15"/>
  <c r="P40" i="15"/>
  <c r="P36" i="15"/>
  <c r="P32" i="15"/>
  <c r="P28" i="15"/>
  <c r="P24" i="15"/>
  <c r="P20" i="15"/>
  <c r="P16" i="15"/>
  <c r="P12" i="15"/>
  <c r="P8" i="15"/>
  <c r="P4" i="15"/>
  <c r="P8" i="17" l="1"/>
  <c r="N8" i="17" l="1"/>
  <c r="X10" i="6"/>
  <c r="Q9" i="6"/>
  <c r="Q8" i="6"/>
  <c r="Q12" i="6"/>
  <c r="Q10" i="6"/>
  <c r="Q7" i="6"/>
  <c r="Q11" i="6"/>
  <c r="I50" i="6" l="1"/>
  <c r="I49" i="6"/>
  <c r="X25" i="6"/>
  <c r="W12" i="6"/>
  <c r="R27" i="6"/>
  <c r="S79" i="6"/>
  <c r="O27" i="6"/>
  <c r="O31" i="6"/>
  <c r="X30" i="6"/>
  <c r="W27" i="6"/>
  <c r="S55" i="6"/>
  <c r="S74" i="6"/>
  <c r="P31" i="6"/>
  <c r="D15" i="6"/>
  <c r="AL10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AD9" i="6"/>
  <c r="S53" i="6"/>
  <c r="S56" i="6"/>
  <c r="AD8" i="6"/>
  <c r="AK10" i="6"/>
  <c r="AD14" i="6"/>
  <c r="V30" i="6"/>
  <c r="N27" i="6"/>
  <c r="S30" i="6"/>
  <c r="S57" i="6"/>
  <c r="S63" i="6"/>
  <c r="W13" i="6"/>
  <c r="R30" i="6"/>
  <c r="S50" i="6"/>
  <c r="Y10" i="6"/>
  <c r="Q14" i="6"/>
  <c r="AD11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AD15" i="6"/>
  <c r="U25" i="6"/>
  <c r="T26" i="6"/>
  <c r="V26" i="6"/>
  <c r="W25" i="6"/>
  <c r="AK8" i="6"/>
  <c r="S52" i="6"/>
  <c r="O26" i="6"/>
  <c r="S62" i="6"/>
  <c r="P29" i="6"/>
  <c r="V29" i="6"/>
  <c r="D8" i="6"/>
  <c r="P26" i="6"/>
  <c r="N29" i="6"/>
  <c r="Q23" i="6"/>
  <c r="V25" i="6"/>
  <c r="V27" i="6"/>
  <c r="V16" i="6"/>
  <c r="V57" i="6" s="1"/>
  <c r="AD7" i="6"/>
  <c r="Q16" i="6"/>
  <c r="S31" i="6"/>
  <c r="X29" i="6"/>
  <c r="T25" i="6"/>
  <c r="AD12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AD13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AD10" i="6"/>
  <c r="O29" i="6"/>
  <c r="S54" i="6"/>
  <c r="AD16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V51" i="6" l="1"/>
  <c r="B73" i="6"/>
  <c r="K42" i="6"/>
  <c r="A33" i="6"/>
  <c r="C42" i="6"/>
  <c r="B61" i="6"/>
  <c r="A43" i="6"/>
  <c r="B63" i="6"/>
  <c r="B64" i="6"/>
  <c r="D42" i="6"/>
  <c r="B60" i="6"/>
  <c r="B75" i="6"/>
  <c r="L41" i="6"/>
  <c r="B42" i="6"/>
  <c r="H41" i="6"/>
  <c r="C43" i="6"/>
  <c r="H43" i="6"/>
  <c r="E45" i="6"/>
  <c r="B58" i="6"/>
  <c r="F43" i="6"/>
  <c r="B57" i="6"/>
  <c r="A47" i="6"/>
  <c r="J41" i="6"/>
  <c r="D45" i="6"/>
  <c r="D47" i="6"/>
  <c r="E46" i="6"/>
  <c r="B66" i="6"/>
  <c r="C45" i="6"/>
  <c r="E41" i="6"/>
  <c r="H42" i="6"/>
  <c r="C41" i="6"/>
  <c r="B72" i="6"/>
  <c r="G43" i="6"/>
  <c r="B74" i="6"/>
  <c r="J43" i="6"/>
  <c r="D43" i="6"/>
  <c r="A46" i="6"/>
  <c r="E42" i="6"/>
  <c r="B67" i="6"/>
  <c r="B65" i="6"/>
  <c r="I43" i="6"/>
  <c r="B51" i="6"/>
  <c r="B62" i="6"/>
  <c r="E43" i="6"/>
  <c r="B54" i="6"/>
  <c r="C46" i="6"/>
  <c r="B68" i="6"/>
  <c r="D50" i="6"/>
  <c r="B70" i="6"/>
  <c r="D41" i="6"/>
  <c r="I42" i="6"/>
  <c r="H8" i="6"/>
  <c r="I8" i="6"/>
  <c r="K41" i="6"/>
  <c r="G42" i="6"/>
  <c r="B43" i="6"/>
  <c r="B71" i="6"/>
  <c r="A42" i="6"/>
  <c r="G41" i="6"/>
  <c r="D46" i="6"/>
  <c r="B55" i="6"/>
  <c r="F42" i="6"/>
  <c r="B53" i="6"/>
  <c r="B56" i="6"/>
  <c r="J42" i="6"/>
  <c r="J8" i="6" l="1"/>
  <c r="H9" i="6"/>
  <c r="J45" i="6"/>
  <c r="H11" i="6"/>
  <c r="H47" i="6"/>
  <c r="B46" i="6"/>
  <c r="J46" i="6"/>
  <c r="H13" i="6"/>
  <c r="H14" i="6"/>
  <c r="H15" i="6"/>
  <c r="B59" i="6"/>
  <c r="B41" i="6"/>
  <c r="B47" i="6"/>
  <c r="H10" i="6"/>
  <c r="H46" i="6"/>
  <c r="G46" i="6"/>
  <c r="B69" i="6"/>
  <c r="K45" i="6"/>
  <c r="H12" i="6"/>
  <c r="G45" i="6"/>
  <c r="I41" i="6"/>
  <c r="C47" i="6"/>
  <c r="B52" i="6"/>
  <c r="G47" i="6"/>
  <c r="L45" i="6"/>
  <c r="K46" i="6"/>
  <c r="I45" i="6"/>
  <c r="F47" i="6"/>
  <c r="H16" i="6" l="1"/>
  <c r="F46" i="6"/>
  <c r="B50" i="6"/>
  <c r="A45" i="6"/>
  <c r="E47" i="6"/>
  <c r="A41" i="6"/>
  <c r="I47" i="6"/>
  <c r="J47" i="6"/>
  <c r="I46" i="6"/>
  <c r="H45" i="6"/>
  <c r="D22" i="6" l="1"/>
  <c r="A25" i="6"/>
  <c r="F45" i="6"/>
  <c r="F23" i="6" l="1"/>
  <c r="B45" i="6"/>
  <c r="F41" i="6"/>
  <c r="F22" i="6" l="1"/>
  <c r="H22" i="6" s="1"/>
  <c r="I53" i="6"/>
  <c r="D23" i="6"/>
  <c r="H23" i="6" s="1"/>
  <c r="C71" i="6"/>
  <c r="E60" i="6"/>
  <c r="A34" i="6"/>
  <c r="C52" i="6"/>
  <c r="E34" i="6"/>
  <c r="I13" i="6"/>
  <c r="C54" i="6"/>
  <c r="E57" i="6"/>
  <c r="I14" i="6"/>
  <c r="E63" i="6"/>
  <c r="B38" i="6"/>
  <c r="F38" i="6"/>
  <c r="K34" i="6"/>
  <c r="C72" i="6"/>
  <c r="G38" i="6"/>
  <c r="H34" i="6"/>
  <c r="C63" i="6"/>
  <c r="J37" i="6"/>
  <c r="C33" i="6"/>
  <c r="F37" i="6"/>
  <c r="G34" i="6"/>
  <c r="E72" i="6"/>
  <c r="E69" i="6"/>
  <c r="I37" i="6"/>
  <c r="C34" i="6"/>
  <c r="E52" i="6"/>
  <c r="C73" i="6"/>
  <c r="F35" i="6"/>
  <c r="E73" i="6"/>
  <c r="G35" i="6"/>
  <c r="C51" i="6"/>
  <c r="A38" i="6"/>
  <c r="B35" i="6"/>
  <c r="D60" i="6"/>
  <c r="D62" i="6"/>
  <c r="C53" i="6"/>
  <c r="H37" i="6"/>
  <c r="B33" i="6"/>
  <c r="D70" i="6"/>
  <c r="F33" i="6"/>
  <c r="D75" i="6"/>
  <c r="A37" i="6"/>
  <c r="D57" i="6"/>
  <c r="I12" i="6"/>
  <c r="E33" i="6"/>
  <c r="C57" i="6"/>
  <c r="E50" i="6"/>
  <c r="D59" i="6"/>
  <c r="E59" i="6"/>
  <c r="C61" i="6"/>
  <c r="L33" i="6"/>
  <c r="D73" i="6"/>
  <c r="D64" i="6"/>
  <c r="E55" i="6"/>
  <c r="E35" i="6"/>
  <c r="J33" i="6"/>
  <c r="H38" i="6"/>
  <c r="D68" i="6"/>
  <c r="D56" i="6"/>
  <c r="E61" i="6"/>
  <c r="E65" i="6"/>
  <c r="D63" i="6"/>
  <c r="C55" i="6"/>
  <c r="K33" i="6"/>
  <c r="C70" i="6"/>
  <c r="D39" i="6"/>
  <c r="B34" i="6"/>
  <c r="C38" i="6"/>
  <c r="G37" i="6"/>
  <c r="D66" i="6"/>
  <c r="J35" i="6"/>
  <c r="F39" i="6"/>
  <c r="E75" i="6"/>
  <c r="I9" i="6"/>
  <c r="C56" i="6"/>
  <c r="D65" i="6"/>
  <c r="D54" i="6"/>
  <c r="D52" i="6"/>
  <c r="J34" i="6"/>
  <c r="D55" i="6"/>
  <c r="D61" i="6"/>
  <c r="G39" i="6"/>
  <c r="C62" i="6"/>
  <c r="C74" i="6"/>
  <c r="E37" i="6"/>
  <c r="I35" i="6"/>
  <c r="E62" i="6"/>
  <c r="C59" i="6"/>
  <c r="C50" i="6"/>
  <c r="A39" i="6"/>
  <c r="D53" i="6"/>
  <c r="E64" i="6"/>
  <c r="I10" i="6"/>
  <c r="E66" i="6"/>
  <c r="D72" i="6"/>
  <c r="M37" i="6"/>
  <c r="I11" i="6"/>
  <c r="I38" i="6"/>
  <c r="J38" i="6"/>
  <c r="E51" i="6"/>
  <c r="C64" i="6"/>
  <c r="B37" i="6"/>
  <c r="C66" i="6"/>
  <c r="I33" i="6"/>
  <c r="D35" i="6"/>
  <c r="D51" i="6"/>
  <c r="D38" i="6"/>
  <c r="D67" i="6"/>
  <c r="J39" i="6"/>
  <c r="C67" i="6"/>
  <c r="E53" i="6"/>
  <c r="E67" i="6"/>
  <c r="E58" i="6"/>
  <c r="D37" i="6"/>
  <c r="C75" i="6"/>
  <c r="D69" i="6"/>
  <c r="K38" i="6"/>
  <c r="C35" i="6"/>
  <c r="I34" i="6"/>
  <c r="D34" i="6"/>
  <c r="E38" i="6"/>
  <c r="C68" i="6"/>
  <c r="G33" i="6"/>
  <c r="D58" i="6"/>
  <c r="C58" i="6"/>
  <c r="E68" i="6"/>
  <c r="I15" i="6"/>
  <c r="C60" i="6"/>
  <c r="E71" i="6"/>
  <c r="D71" i="6"/>
  <c r="H33" i="6"/>
  <c r="C65" i="6"/>
  <c r="D74" i="6"/>
  <c r="E74" i="6"/>
  <c r="F34" i="6"/>
  <c r="E56" i="6"/>
  <c r="E54" i="6"/>
  <c r="A35" i="6"/>
  <c r="C37" i="6"/>
  <c r="C69" i="6"/>
  <c r="D33" i="6"/>
  <c r="E70" i="6"/>
  <c r="I51" i="6" l="1"/>
  <c r="I55" i="6"/>
  <c r="A30" i="6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I57" i="6" s="1"/>
  <c r="J9" i="6"/>
  <c r="I52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I54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sharedStrings.xml><?xml version="1.0" encoding="utf-8"?>
<sst xmlns="http://schemas.openxmlformats.org/spreadsheetml/2006/main" count="4546" uniqueCount="995">
  <si>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</si>
  <si>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</si>
  <si>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</si>
  <si>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</si>
  <si>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</si>
  <si>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</si>
  <si>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</si>
  <si>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</si>
  <si>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</si>
  <si>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</si>
  <si>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</si>
  <si>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</si>
  <si>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</si>
  <si>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</si>
  <si>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</si>
  <si>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</si>
  <si>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</si>
  <si>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</si>
  <si>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</si>
  <si>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</si>
  <si>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</si>
  <si>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</si>
  <si>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</si>
  <si>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</si>
  <si>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</si>
  <si>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</si>
  <si>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</si>
  <si>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</si>
  <si>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</si>
  <si>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</si>
  <si>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</si>
  <si>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</si>
  <si>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</si>
  <si>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</si>
  <si>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</si>
  <si>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</si>
  <si>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</si>
  <si>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</si>
  <si>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</si>
  <si>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</si>
  <si>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</si>
  <si>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</si>
  <si>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</si>
  <si>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</si>
  <si>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</si>
  <si>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</si>
  <si>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</si>
  <si>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</si>
  <si>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</si>
  <si>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</si>
  <si>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</si>
  <si>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</si>
  <si>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</si>
  <si>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</si>
  <si>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</si>
  <si>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</si>
  <si>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</si>
  <si>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</si>
  <si>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</si>
  <si>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</si>
  <si>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</si>
  <si>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</si>
  <si>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</si>
  <si>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</si>
  <si>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</si>
  <si>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</si>
  <si>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</si>
  <si>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</si>
  <si>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</si>
  <si>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</si>
  <si>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</si>
  <si>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</si>
  <si>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</si>
  <si>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</si>
  <si>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</si>
  <si>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</si>
  <si>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</si>
  <si>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</si>
  <si>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</si>
  <si>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</si>
  <si>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</si>
  <si>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</si>
  <si>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</si>
  <si>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</si>
  <si>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</si>
  <si>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</si>
  <si>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</si>
  <si>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</si>
  <si>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</si>
  <si>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</si>
  <si>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</si>
  <si>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</si>
  <si>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</si>
  <si>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</si>
  <si>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</si>
  <si>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</si>
  <si>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</si>
  <si>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</si>
  <si>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</si>
  <si>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</si>
  <si>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</si>
  <si>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</si>
  <si>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</si>
  <si>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</si>
  <si>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</si>
  <si>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</si>
  <si>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</si>
  <si>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</si>
  <si>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</si>
  <si>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</si>
  <si>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</si>
  <si>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</si>
  <si>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</si>
  <si>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</si>
  <si>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</si>
  <si>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</si>
  <si>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</si>
  <si>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</si>
  <si>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</si>
  <si>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</si>
  <si>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</si>
  <si>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</si>
  <si>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</si>
  <si>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</si>
  <si>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</si>
  <si>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</si>
  <si>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</si>
  <si>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</si>
  <si>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</si>
  <si>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</si>
  <si>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</si>
  <si>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</si>
  <si>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</si>
  <si>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</si>
  <si>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</si>
  <si>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</si>
  <si>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</si>
  <si>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</si>
  <si>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</si>
  <si>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</si>
  <si>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</si>
  <si>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</si>
  <si>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</si>
  <si>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</si>
  <si>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</si>
  <si>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</si>
  <si>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</si>
  <si>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</si>
  <si>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</si>
  <si>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</si>
  <si>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</si>
  <si>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</si>
  <si>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</si>
  <si>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</si>
  <si>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</si>
  <si>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</si>
  <si>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</si>
  <si>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</si>
  <si>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</si>
  <si>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</si>
  <si>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</si>
  <si>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</si>
  <si>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</si>
  <si>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</si>
  <si>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</si>
  <si>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</si>
  <si>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</si>
  <si>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</si>
  <si>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</si>
  <si>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</si>
  <si>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</si>
  <si>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</si>
  <si>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</si>
  <si>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</si>
  <si>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</si>
  <si>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</si>
  <si>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</si>
  <si>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</si>
  <si>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</si>
  <si>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</si>
  <si>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</si>
  <si>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</si>
  <si>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</si>
  <si>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</si>
  <si>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</si>
  <si>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</si>
  <si>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</si>
  <si>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</si>
  <si>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</si>
  <si>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</si>
  <si>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</si>
  <si>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</si>
  <si>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</si>
  <si>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left a</t>
  </si>
  <si>
    <t>right a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</si>
  <si>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</si>
  <si>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</si>
  <si>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</si>
  <si>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</si>
  <si>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</si>
  <si>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</si>
  <si>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</si>
  <si>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</si>
  <si>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</si>
  <si>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</si>
  <si>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</si>
  <si>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</si>
  <si>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</si>
  <si>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</si>
  <si>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</si>
  <si>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</si>
  <si>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</si>
  <si>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</si>
  <si>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</si>
  <si>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</si>
  <si>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</si>
  <si>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</si>
  <si>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</si>
  <si>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</si>
  <si>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</si>
  <si>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</si>
  <si>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</si>
  <si>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</si>
  <si>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</si>
  <si>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</si>
  <si>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</si>
  <si>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</si>
  <si>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</si>
  <si>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</si>
  <si>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</si>
  <si>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</si>
  <si>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</si>
  <si>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</si>
  <si>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</si>
  <si>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</si>
  <si>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</si>
  <si>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</si>
  <si>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</si>
  <si>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</si>
  <si>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</si>
  <si>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https://www.lexico.com/explore/which-letters-are-used-most</t>
  </si>
  <si>
    <t>https://www.sttmedia.com/characterfrequency-ukrainian</t>
  </si>
  <si>
    <t>https://www.sttmedia.com/characterfrequency-english</t>
  </si>
  <si>
    <t>[4]</t>
  </si>
  <si>
    <t>[5]</t>
  </si>
  <si>
    <t>[6]</t>
  </si>
  <si>
    <t>Average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</si>
  <si>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</si>
  <si>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</si>
  <si>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</si>
  <si>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</si>
  <si>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</si>
  <si>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</si>
  <si>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</si>
  <si>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</si>
  <si>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</si>
  <si>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</si>
  <si>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</si>
  <si>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</si>
  <si>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</si>
  <si>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</si>
  <si>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</si>
  <si>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</si>
  <si>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</si>
  <si>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</si>
  <si>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</si>
  <si>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</si>
  <si>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</si>
  <si>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</si>
  <si>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</si>
  <si>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</si>
  <si>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</si>
  <si>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</si>
  <si>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</si>
  <si>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</si>
  <si>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</si>
  <si>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</si>
  <si>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</si>
  <si>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</si>
  <si>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</si>
  <si>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</si>
  <si>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</si>
  <si>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</si>
  <si>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</si>
  <si>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</si>
  <si>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</si>
  <si>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</si>
  <si>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</si>
  <si>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</si>
  <si>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</si>
  <si>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</si>
  <si>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</si>
  <si>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</si>
  <si>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</si>
  <si>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</si>
  <si>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</si>
  <si>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</si>
  <si>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</si>
  <si>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</si>
  <si>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</si>
  <si>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</si>
  <si>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</si>
  <si>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</si>
  <si>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</si>
  <si>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</si>
  <si>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</si>
  <si>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</si>
  <si>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</si>
  <si>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</si>
  <si>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</si>
  <si>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</si>
  <si>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</si>
  <si>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</si>
  <si>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</si>
  <si>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</si>
  <si>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</si>
  <si>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</si>
  <si>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</si>
  <si>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</si>
  <si>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</si>
  <si>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</si>
  <si>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</si>
  <si>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</si>
  <si>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</si>
  <si>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</si>
  <si>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</si>
  <si>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</si>
  <si>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</si>
  <si>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</si>
  <si>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</si>
  <si>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</si>
  <si>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</si>
  <si>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</si>
  <si>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</si>
  <si>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</si>
  <si>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</si>
  <si>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</si>
  <si>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</si>
  <si>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</si>
  <si>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</si>
  <si>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</si>
  <si>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</si>
  <si>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</si>
  <si>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</si>
  <si>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</si>
  <si>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</si>
  <si>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</si>
  <si>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</si>
  <si>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</si>
  <si>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</si>
  <si>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</si>
  <si>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</si>
  <si>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</si>
  <si>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</si>
  <si>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</si>
  <si>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</si>
  <si>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</si>
  <si>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</si>
  <si>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</si>
  <si>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↓</t>
  </si>
  <si>
    <t>↑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</si>
  <si>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</si>
  <si>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</si>
  <si>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</si>
  <si>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</si>
  <si>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</si>
  <si>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</si>
  <si>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</si>
  <si>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</si>
  <si>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</si>
  <si>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</si>
  <si>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</si>
  <si>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</si>
  <si>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</si>
  <si>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</si>
  <si>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</si>
  <si>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</si>
  <si>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</si>
  <si>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</si>
  <si>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</si>
  <si>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</si>
  <si>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</si>
  <si>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</si>
  <si>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</si>
  <si>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</si>
  <si>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</si>
  <si>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</si>
  <si>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</si>
  <si>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</si>
  <si>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</si>
  <si>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</si>
  <si>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</si>
  <si>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</si>
  <si>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</si>
  <si>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</si>
  <si>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</si>
  <si>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</si>
  <si>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</si>
  <si>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</si>
  <si>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</si>
  <si>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</si>
  <si>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</si>
  <si>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</si>
  <si>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</si>
  <si>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</si>
  <si>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</si>
  <si>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</si>
  <si>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</si>
  <si>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</si>
  <si>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</si>
  <si>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</si>
  <si>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</si>
  <si>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</si>
  <si>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</si>
  <si>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</si>
  <si>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</si>
  <si>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</si>
  <si>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</si>
  <si>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</si>
  <si>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</si>
  <si>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</si>
  <si>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</si>
  <si>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</si>
  <si>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</si>
  <si>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</si>
  <si>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</si>
  <si>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</si>
  <si>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</si>
  <si>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</si>
  <si>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</si>
  <si>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</si>
  <si>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</si>
  <si>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</si>
  <si>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</si>
  <si>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</si>
  <si>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</si>
  <si>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</si>
  <si>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</si>
  <si>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</si>
  <si>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</si>
  <si>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</si>
  <si>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</si>
  <si>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</si>
  <si>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</si>
  <si>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</si>
  <si>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</si>
  <si>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</si>
  <si>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</si>
  <si>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</si>
  <si>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</si>
  <si>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</si>
  <si>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</si>
  <si>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</si>
  <si>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</si>
  <si>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</si>
  <si>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</si>
  <si>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</si>
  <si>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</si>
  <si>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</si>
  <si>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</si>
  <si>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</si>
  <si>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</si>
  <si>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</si>
  <si>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</si>
  <si>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</si>
  <si>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</si>
  <si>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</si>
  <si>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</si>
  <si>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</si>
  <si>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</si>
  <si>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</si>
  <si>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</si>
  <si>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</si>
  <si>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</si>
  <si>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</si>
  <si>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</si>
  <si>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</si>
  <si>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</si>
  <si>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</si>
  <si>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</si>
  <si>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</si>
  <si>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</si>
  <si>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</si>
  <si>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</si>
  <si>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</si>
  <si>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</si>
  <si>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</si>
  <si>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</si>
  <si>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</si>
  <si>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</si>
  <si>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</si>
  <si>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</si>
  <si>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</si>
  <si>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</si>
  <si>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</si>
  <si>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</si>
  <si>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</si>
  <si>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</si>
  <si>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</si>
  <si>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</si>
  <si>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</si>
  <si>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</si>
  <si>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</si>
  <si>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</si>
  <si>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</si>
  <si>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</si>
  <si>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</si>
  <si>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</si>
  <si>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</si>
  <si>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</si>
  <si>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</si>
  <si>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</si>
  <si>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https://www3.nd.edu/~busiforc/handouts/cryptography/letterfrequencies.html</t>
  </si>
  <si>
    <t>http://cs.wellesley.edu/~fturbak/codman/letterfreq.html</t>
  </si>
  <si>
    <t>https://www.joyofdata.de/blog/frequency-of-character-combinations/</t>
  </si>
  <si>
    <t>Charles Dickens / Great Expectations</t>
  </si>
  <si>
    <t>Source:</t>
  </si>
  <si>
    <t>https://gist.github.com/lydell/c439049abac2c9226e53</t>
  </si>
  <si>
    <t xml:space="preserve">bigrams.json 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</si>
  <si>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</si>
  <si>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</si>
  <si>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</si>
  <si>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</si>
  <si>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</si>
  <si>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</si>
  <si>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</si>
  <si>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[8]*</t>
  </si>
  <si>
    <t>values are given to 100%</t>
  </si>
  <si>
    <t>[9]*</t>
  </si>
  <si>
    <t>[9]</t>
  </si>
  <si>
    <t>average</t>
  </si>
  <si>
    <t>1/10000</t>
  </si>
  <si>
    <t>4.5 billion characters of English text</t>
  </si>
  <si>
    <t>https://link.springer.com/content/pdf/10.3758/BF03201360.pdf</t>
  </si>
  <si>
    <t>"summing all bigram frequencies was 3,616,085" != 3.616.417</t>
  </si>
  <si>
    <t>Яглом А.М., Яглом И.М., Вероятость и информация, М.: Наука, 1973. / с.238</t>
  </si>
  <si>
    <t>[3]*</t>
  </si>
  <si>
    <t>[1]*</t>
  </si>
  <si>
    <t>[4]*/**</t>
  </si>
  <si>
    <t>http://lg--web.chat.ru/texts.html</t>
  </si>
  <si>
    <t>*** average of three analyses</t>
  </si>
  <si>
    <t>[5]*/**</t>
  </si>
  <si>
    <t>http://statistica.ru/local-portals/data-mining/analiz-tekstov/</t>
  </si>
  <si>
    <t>Fyodor Dostoyevsky / Crime and Punishment</t>
  </si>
  <si>
    <t>assert</t>
  </si>
  <si>
    <t>[6]*</t>
  </si>
  <si>
    <t>[7]*</t>
  </si>
  <si>
    <t>Results from Project Gutenberg</t>
  </si>
  <si>
    <t>**</t>
  </si>
  <si>
    <t>ё/ъ not exist in base analysis (is a bit of a stretch)</t>
  </si>
  <si>
    <t>repeat ?</t>
  </si>
  <si>
    <t>яверты</t>
  </si>
  <si>
    <t>http://practicalcryptography.com/cryptanalysis/letter-frequencies-various-languages/russian-letter-frequencies/</t>
  </si>
  <si>
    <t>???</t>
  </si>
  <si>
    <t>same</t>
  </si>
  <si>
    <t>ö</t>
  </si>
  <si>
    <t>ñ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</si>
  <si>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</si>
  <si>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</si>
  <si>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</si>
  <si>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</si>
  <si>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</si>
  <si>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</si>
  <si>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</si>
  <si>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</si>
  <si>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</si>
  <si>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</si>
  <si>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</si>
  <si>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</si>
  <si>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</si>
  <si>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</si>
  <si>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</si>
  <si>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</si>
  <si>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</si>
  <si>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</si>
  <si>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</si>
  <si>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</si>
  <si>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</si>
  <si>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</si>
  <si>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</si>
  <si>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</si>
  <si>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</si>
  <si>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</si>
  <si>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</si>
  <si>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</si>
  <si>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</si>
  <si>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</si>
  <si>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</si>
  <si>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</si>
  <si>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</si>
  <si>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</si>
  <si>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</si>
  <si>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</si>
  <si>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</si>
  <si>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</si>
  <si>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</si>
  <si>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</si>
  <si>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</si>
  <si>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</si>
  <si>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</si>
  <si>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</si>
  <si>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</si>
  <si>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</si>
  <si>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</si>
  <si>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</si>
  <si>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</si>
  <si>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</si>
  <si>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</si>
  <si>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</si>
  <si>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</si>
  <si>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</si>
  <si>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</si>
  <si>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</si>
  <si>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</si>
  <si>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</si>
  <si>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</si>
  <si>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</si>
  <si>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</si>
  <si>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</si>
  <si>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</si>
  <si>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</si>
  <si>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</si>
  <si>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</si>
  <si>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</si>
  <si>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</si>
  <si>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</si>
  <si>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</si>
  <si>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</si>
  <si>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</si>
  <si>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</si>
  <si>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</si>
  <si>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</si>
  <si>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</si>
  <si>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</si>
  <si>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</si>
  <si>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</si>
  <si>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</si>
  <si>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</si>
  <si>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</si>
  <si>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</si>
  <si>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</si>
  <si>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</si>
  <si>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</si>
  <si>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</si>
  <si>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</si>
  <si>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</si>
  <si>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</si>
  <si>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</si>
  <si>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</si>
  <si>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</si>
  <si>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</si>
  <si>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</si>
  <si>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</si>
  <si>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>Î</t>
  </si>
  <si>
    <t>Ǎ</t>
  </si>
  <si>
    <t>Â</t>
  </si>
  <si>
    <t>Ș</t>
  </si>
  <si>
    <t>Ț</t>
  </si>
  <si>
    <t>Hungarian</t>
  </si>
  <si>
    <t>Ő</t>
  </si>
  <si>
    <t>Ű</t>
  </si>
  <si>
    <t>Slovene / Croatian (Gaj's latin) / Romany (Pan-Vlax) /  Romani (official Macedonian)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</si>
  <si>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</si>
  <si>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</si>
  <si>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</si>
  <si>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</si>
  <si>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</si>
  <si>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</si>
  <si>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</si>
  <si>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</si>
  <si>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</si>
  <si>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</si>
  <si>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</si>
  <si>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</si>
  <si>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</si>
  <si>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</si>
  <si>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</si>
  <si>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</si>
  <si>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</si>
  <si>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</si>
  <si>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</si>
  <si>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</si>
  <si>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</si>
  <si>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</si>
  <si>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</si>
  <si>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</si>
  <si>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</si>
  <si>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</si>
  <si>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</si>
  <si>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</si>
  <si>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</si>
  <si>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</si>
  <si>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</si>
  <si>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</si>
  <si>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</si>
  <si>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</si>
  <si>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</si>
  <si>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</si>
  <si>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</si>
  <si>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</si>
  <si>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</si>
  <si>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</si>
  <si>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</si>
  <si>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</si>
  <si>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</si>
  <si>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</si>
  <si>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</si>
  <si>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</si>
  <si>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</si>
  <si>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</si>
  <si>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</si>
  <si>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</si>
  <si>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</si>
  <si>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</si>
  <si>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</si>
  <si>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</si>
  <si>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</si>
  <si>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</si>
  <si>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</si>
  <si>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</si>
  <si>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</si>
  <si>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</si>
  <si>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</si>
  <si>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</si>
  <si>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</si>
  <si>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</si>
  <si>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</si>
  <si>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</si>
  <si>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</si>
  <si>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</si>
  <si>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</si>
  <si>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</si>
  <si>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</si>
  <si>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</si>
  <si>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</si>
  <si>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</si>
  <si>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</si>
  <si>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</si>
  <si>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</si>
  <si>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</si>
  <si>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</si>
  <si>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</si>
  <si>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</si>
  <si>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</si>
  <si>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</si>
  <si>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</si>
  <si>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</si>
  <si>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</si>
  <si>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</si>
  <si>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</si>
  <si>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</si>
  <si>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</si>
  <si>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</si>
  <si>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</si>
  <si>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</si>
  <si>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</si>
  <si>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</si>
  <si>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</si>
  <si>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</si>
  <si>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</si>
  <si>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ħ 0127</t>
  </si>
  <si>
    <t>Ħ 0126</t>
  </si>
  <si>
    <t>ë</t>
  </si>
  <si>
    <t>Ô</t>
  </si>
  <si>
    <t>Ë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</si>
  <si>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</si>
  <si>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</si>
  <si>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</si>
  <si>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</si>
  <si>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</si>
  <si>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</si>
  <si>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</si>
  <si>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</si>
  <si>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</si>
  <si>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È</t>
  </si>
  <si>
    <t>Ò</t>
  </si>
  <si>
    <t>ə 0259</t>
  </si>
  <si>
    <t>Ə 018F</t>
  </si>
  <si>
    <t>z̤</t>
  </si>
  <si>
    <t>Z̤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</si>
  <si>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</si>
  <si>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</si>
  <si>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</si>
  <si>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</si>
  <si>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</si>
  <si>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</si>
  <si>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</si>
  <si>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</si>
  <si>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</si>
  <si>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ụ</t>
  </si>
  <si>
    <t>ṅ</t>
  </si>
  <si>
    <t>Ị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</si>
  <si>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</si>
  <si>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</si>
  <si>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</si>
  <si>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</si>
  <si>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</si>
  <si>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</si>
  <si>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</si>
  <si>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</si>
  <si>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</si>
  <si>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</si>
  <si>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</si>
  <si>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</si>
  <si>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</si>
  <si>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</si>
  <si>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</si>
  <si>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</si>
  <si>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</si>
  <si>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</si>
  <si>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</si>
  <si>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</si>
  <si>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</si>
  <si>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</si>
  <si>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</si>
  <si>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</si>
  <si>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</si>
  <si>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</si>
  <si>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</si>
  <si>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</si>
  <si>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</si>
  <si>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</si>
  <si>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</si>
  <si>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</si>
  <si>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</si>
  <si>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</si>
  <si>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</si>
  <si>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</si>
  <si>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</si>
  <si>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</si>
  <si>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</si>
  <si>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</si>
  <si>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</si>
  <si>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</si>
  <si>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</si>
  <si>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</si>
  <si>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</si>
  <si>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</si>
  <si>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</si>
  <si>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</si>
  <si>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</si>
  <si>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</si>
  <si>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</si>
  <si>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</si>
  <si>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</si>
  <si>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</si>
  <si>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</si>
  <si>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</si>
  <si>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</si>
  <si>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</si>
  <si>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</si>
  <si>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</si>
  <si>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</si>
  <si>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</si>
  <si>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</si>
  <si>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</si>
  <si>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</si>
  <si>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</si>
  <si>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</si>
  <si>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</si>
  <si>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</si>
  <si>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</si>
  <si>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</si>
  <si>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</si>
  <si>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</si>
  <si>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</si>
  <si>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</si>
  <si>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</si>
  <si>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</si>
  <si>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</si>
  <si>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</si>
  <si>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</si>
  <si>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</si>
  <si>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</si>
  <si>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</si>
  <si>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</si>
  <si>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</si>
  <si>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</si>
  <si>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</si>
  <si>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</si>
  <si>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</si>
  <si>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</si>
  <si>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</si>
  <si>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</si>
  <si>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</si>
  <si>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</si>
  <si>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</si>
  <si>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</si>
  <si>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</si>
  <si>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</si>
  <si>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</si>
  <si>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</si>
  <si>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</si>
  <si>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</si>
  <si>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</si>
  <si>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</si>
  <si>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</si>
  <si>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</si>
  <si>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</si>
  <si>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</si>
  <si>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</si>
  <si>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</si>
  <si>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</si>
  <si>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</si>
  <si>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</si>
  <si>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</si>
  <si>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</si>
  <si>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</si>
  <si>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</si>
  <si>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</si>
  <si>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</si>
  <si>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</si>
  <si>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</si>
  <si>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</si>
  <si>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</si>
  <si>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</si>
  <si>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</si>
  <si>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</si>
  <si>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</si>
  <si>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</si>
  <si>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</si>
  <si>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</si>
  <si>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</si>
  <si>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</si>
  <si>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</si>
  <si>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</si>
  <si>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</si>
  <si>
    <t>â</t>
  </si>
  <si>
    <t>Õ</t>
  </si>
  <si>
    <t>Serbian / Bosnian / Macedonian / Montenegrin /
Interslavic</t>
  </si>
  <si>
    <t>ı</t>
  </si>
  <si>
    <t>ı 0131</t>
  </si>
  <si>
    <t>ș</t>
  </si>
  <si>
    <t>ț</t>
  </si>
  <si>
    <t>č</t>
  </si>
  <si>
    <t>š</t>
  </si>
  <si>
    <t>ǵ</t>
  </si>
  <si>
    <t>ž</t>
  </si>
  <si>
    <t>ć</t>
  </si>
  <si>
    <t>Č</t>
  </si>
  <si>
    <t>Š</t>
  </si>
  <si>
    <t>Ǵ</t>
  </si>
  <si>
    <t>Ž</t>
  </si>
  <si>
    <t>Ć</t>
  </si>
  <si>
    <t>Ṇ</t>
  </si>
  <si>
    <t>Ị̇</t>
  </si>
  <si>
    <t>Ọ</t>
  </si>
  <si>
    <t>ḓ</t>
  </si>
  <si>
    <t>ḽ</t>
  </si>
  <si>
    <t>ṋ</t>
  </si>
  <si>
    <t>ṱ</t>
  </si>
  <si>
    <t>Ḓ</t>
  </si>
  <si>
    <t>Ḽ</t>
  </si>
  <si>
    <t>Ṋ</t>
  </si>
  <si>
    <t>Ṱ</t>
  </si>
  <si>
    <t>ċ</t>
  </si>
  <si>
    <t>ġ</t>
  </si>
  <si>
    <t>Ċ</t>
  </si>
  <si>
    <t>Ġ</t>
  </si>
  <si>
    <t>ĩ</t>
  </si>
  <si>
    <t>ũ</t>
  </si>
  <si>
    <t>İ̃</t>
  </si>
  <si>
    <t>Ũ</t>
  </si>
  <si>
    <t>ḡ</t>
  </si>
  <si>
    <t>Ḡ</t>
  </si>
  <si>
    <t>ṛ</t>
  </si>
  <si>
    <t>ṣ</t>
  </si>
  <si>
    <t>ṭ</t>
  </si>
  <si>
    <t>ẓ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</si>
  <si>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</si>
  <si>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</si>
  <si>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</si>
  <si>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</si>
  <si>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</si>
  <si>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</si>
  <si>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</si>
  <si>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</si>
  <si>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</si>
  <si>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</si>
  <si>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Ĉ</t>
  </si>
  <si>
    <t>Ŝ</t>
  </si>
  <si>
    <t>Ĝ</t>
  </si>
  <si>
    <t>Ĥ</t>
  </si>
  <si>
    <t>Ĵ</t>
  </si>
  <si>
    <t>Ǔ</t>
  </si>
  <si>
    <t>ẹ</t>
  </si>
  <si>
    <t>Ẹ</t>
  </si>
  <si>
    <t>Lithuanian</t>
  </si>
  <si>
    <t>ė</t>
  </si>
  <si>
    <t>Ė</t>
  </si>
  <si>
    <t>ű</t>
  </si>
  <si>
    <t>incr</t>
  </si>
  <si>
    <t>decr</t>
  </si>
  <si>
    <t>’ 2019</t>
  </si>
  <si>
    <t>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</si>
</sst>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7" formatCode="0.000000000000000%"/>
  </numFmts>
  <fonts count="3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</fills>
  <borders count="8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1" fillId="0" borderId="0"/>
  </cellStyleXfs>
  <cellXfs count="441">
    <xf numFmtId="0" fontId="0" fillId="0" borderId="0" xfId="0"/>
    <xf numFmtId="0" fontId="5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6" fillId="0" borderId="0" xfId="5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1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14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21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16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center" vertical="center"/>
    </xf>
    <xf numFmtId="0" fontId="16" fillId="15" borderId="0" xfId="1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0" fontId="16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8" fillId="3" borderId="6" xfId="2" applyFont="1" applyBorder="1" applyAlignment="1">
      <alignment horizontal="center" vertical="center"/>
    </xf>
    <xf numFmtId="0" fontId="18" fillId="2" borderId="6" xfId="1" applyFont="1" applyBorder="1" applyAlignment="1">
      <alignment horizontal="center" vertical="center"/>
    </xf>
    <xf numFmtId="0" fontId="18" fillId="4" borderId="6" xfId="3" applyFont="1" applyBorder="1" applyAlignment="1">
      <alignment horizontal="center" vertical="center"/>
    </xf>
    <xf numFmtId="0" fontId="18" fillId="20" borderId="6" xfId="7" applyFont="1" applyBorder="1" applyAlignment="1">
      <alignment horizontal="center" vertical="center"/>
    </xf>
    <xf numFmtId="0" fontId="18" fillId="20" borderId="63" xfId="7" applyFont="1" applyBorder="1" applyAlignment="1">
      <alignment horizontal="center" vertical="center"/>
    </xf>
    <xf numFmtId="0" fontId="18" fillId="22" borderId="6" xfId="9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22" borderId="63" xfId="9" applyFont="1" applyBorder="1" applyAlignment="1">
      <alignment horizontal="center" vertical="center"/>
    </xf>
    <xf numFmtId="0" fontId="18" fillId="3" borderId="5" xfId="2" applyFont="1" applyBorder="1" applyAlignment="1">
      <alignment horizontal="center" vertical="center"/>
    </xf>
    <xf numFmtId="0" fontId="18" fillId="2" borderId="5" xfId="1" applyFont="1" applyBorder="1" applyAlignment="1">
      <alignment horizontal="center" vertical="center"/>
    </xf>
    <xf numFmtId="0" fontId="18" fillId="4" borderId="5" xfId="3" applyFont="1" applyBorder="1" applyAlignment="1">
      <alignment horizontal="center" vertical="center"/>
    </xf>
    <xf numFmtId="0" fontId="18" fillId="20" borderId="5" xfId="7" applyFont="1" applyBorder="1" applyAlignment="1">
      <alignment horizontal="center" vertical="center"/>
    </xf>
    <xf numFmtId="0" fontId="18" fillId="20" borderId="65" xfId="7" applyFont="1" applyBorder="1" applyAlignment="1">
      <alignment horizontal="center" vertical="center"/>
    </xf>
    <xf numFmtId="0" fontId="18" fillId="22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2" borderId="69" xfId="9" applyBorder="1" applyAlignment="1">
      <alignment horizontal="center" vertical="center"/>
    </xf>
    <xf numFmtId="0" fontId="19" fillId="20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8" fillId="22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0" fillId="16" borderId="11" xfId="0" applyFill="1" applyBorder="1" applyAlignment="1">
      <alignment vertical="center"/>
    </xf>
    <xf numFmtId="0" fontId="22" fillId="0" borderId="8" xfId="5" applyFont="1" applyBorder="1" applyAlignment="1">
      <alignment horizontal="center" vertical="center"/>
    </xf>
    <xf numFmtId="9" fontId="0" fillId="0" borderId="0" xfId="4" applyNumberFormat="1" applyFont="1" applyAlignment="1">
      <alignment horizontal="center" vertical="center"/>
    </xf>
    <xf numFmtId="2" fontId="0" fillId="0" borderId="0" xfId="4" applyNumberFormat="1" applyFont="1" applyAlignment="1">
      <alignment horizontal="center" vertical="center"/>
    </xf>
    <xf numFmtId="0" fontId="22" fillId="0" borderId="9" xfId="5" applyFont="1" applyBorder="1" applyAlignment="1">
      <alignment horizontal="center" vertical="center"/>
    </xf>
    <xf numFmtId="10" fontId="13" fillId="19" borderId="21" xfId="4" applyNumberFormat="1" applyFont="1" applyFill="1" applyBorder="1" applyAlignment="1">
      <alignment horizontal="center" vertical="center"/>
    </xf>
    <xf numFmtId="10" fontId="13" fillId="19" borderId="20" xfId="4" applyNumberFormat="1" applyFont="1" applyFill="1" applyBorder="1" applyAlignment="1">
      <alignment horizontal="center" vertical="center"/>
    </xf>
    <xf numFmtId="10" fontId="13" fillId="19" borderId="0" xfId="4" applyNumberFormat="1" applyFont="1" applyFill="1" applyBorder="1" applyAlignment="1">
      <alignment horizontal="center" vertical="center"/>
    </xf>
    <xf numFmtId="10" fontId="13" fillId="19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0" fontId="24" fillId="0" borderId="0" xfId="0" applyNumberFormat="1" applyFont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6" xfId="4" applyNumberFormat="1" applyFont="1" applyBorder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10" fontId="10" fillId="0" borderId="9" xfId="4" applyNumberFormat="1" applyFont="1" applyBorder="1" applyAlignment="1">
      <alignment horizontal="center" vertical="center"/>
    </xf>
    <xf numFmtId="0" fontId="25" fillId="0" borderId="8" xfId="5" applyFont="1" applyBorder="1" applyAlignment="1">
      <alignment horizontal="center" vertical="center"/>
    </xf>
    <xf numFmtId="10" fontId="24" fillId="0" borderId="6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0" fontId="24" fillId="0" borderId="73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13" fillId="0" borderId="8" xfId="5" applyFont="1" applyBorder="1" applyAlignment="1">
      <alignment horizontal="center" vertical="center"/>
    </xf>
    <xf numFmtId="164" fontId="0" fillId="19" borderId="0" xfId="4" applyNumberFormat="1" applyFont="1" applyFill="1" applyAlignment="1">
      <alignment horizontal="center" vertical="center"/>
    </xf>
    <xf numFmtId="165" fontId="0" fillId="19" borderId="0" xfId="4" applyNumberFormat="1" applyFont="1" applyFill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 wrapText="1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4" borderId="77" xfId="0" applyFont="1" applyFill="1" applyBorder="1" applyAlignment="1">
      <alignment horizontal="center" vertical="center"/>
    </xf>
    <xf numFmtId="0" fontId="13" fillId="14" borderId="78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14" borderId="76" xfId="0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8" fillId="20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8" fillId="20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4" fillId="26" borderId="62" xfId="8" applyFill="1" applyBorder="1" applyAlignment="1">
      <alignment horizontal="center"/>
    </xf>
    <xf numFmtId="0" fontId="0" fillId="27" borderId="0" xfId="0" applyFill="1" applyAlignment="1">
      <alignment horizontal="center" vertical="center"/>
    </xf>
    <xf numFmtId="0" fontId="0" fillId="27" borderId="63" xfId="0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7" borderId="0" xfId="0" quotePrefix="1" applyFill="1" applyBorder="1" applyAlignment="1">
      <alignment horizontal="center" vertical="center"/>
    </xf>
    <xf numFmtId="0" fontId="18" fillId="27" borderId="0" xfId="0" applyFont="1" applyFill="1" applyBorder="1" applyAlignment="1">
      <alignment horizontal="center" vertical="center"/>
    </xf>
    <xf numFmtId="0" fontId="16" fillId="27" borderId="64" xfId="1" applyFont="1" applyFill="1" applyBorder="1" applyAlignment="1">
      <alignment vertical="center"/>
    </xf>
    <xf numFmtId="0" fontId="16" fillId="27" borderId="0" xfId="1" applyFont="1" applyFill="1" applyBorder="1" applyAlignment="1">
      <alignment vertical="center"/>
    </xf>
    <xf numFmtId="0" fontId="2" fillId="27" borderId="0" xfId="2" applyFill="1" applyBorder="1" applyAlignment="1">
      <alignment horizontal="center" vertical="center"/>
    </xf>
    <xf numFmtId="0" fontId="4" fillId="27" borderId="62" xfId="9" applyFill="1" applyBorder="1" applyAlignment="1">
      <alignment horizontal="center" vertical="center"/>
    </xf>
    <xf numFmtId="0" fontId="0" fillId="27" borderId="64" xfId="0" quotePrefix="1" applyFill="1" applyBorder="1" applyAlignment="1">
      <alignment vertical="center"/>
    </xf>
    <xf numFmtId="0" fontId="0" fillId="27" borderId="0" xfId="0" quotePrefix="1" applyFill="1" applyBorder="1" applyAlignment="1">
      <alignment vertical="center"/>
    </xf>
    <xf numFmtId="0" fontId="0" fillId="27" borderId="0" xfId="0" applyFill="1" applyAlignment="1">
      <alignment vertical="center"/>
    </xf>
    <xf numFmtId="0" fontId="2" fillId="27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8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29" fillId="20" borderId="5" xfId="7" applyFont="1" applyBorder="1" applyAlignment="1">
      <alignment horizontal="center" vertical="center"/>
    </xf>
    <xf numFmtId="0" fontId="1" fillId="30" borderId="0" xfId="1" applyFill="1" applyBorder="1" applyAlignment="1">
      <alignment horizontal="center" vertical="center"/>
    </xf>
    <xf numFmtId="0" fontId="1" fillId="30" borderId="0" xfId="1" quotePrefix="1" applyFill="1" applyBorder="1" applyAlignment="1">
      <alignment horizontal="center" vertical="center"/>
    </xf>
    <xf numFmtId="0" fontId="2" fillId="31" borderId="0" xfId="2" applyFill="1" applyBorder="1" applyAlignment="1">
      <alignment horizontal="center" vertical="center"/>
    </xf>
    <xf numFmtId="0" fontId="16" fillId="30" borderId="0" xfId="0" applyFont="1" applyFill="1" applyBorder="1" applyAlignment="1">
      <alignment horizontal="center" vertical="center"/>
    </xf>
    <xf numFmtId="0" fontId="16" fillId="30" borderId="0" xfId="1" applyFont="1" applyFill="1" applyBorder="1" applyAlignment="1">
      <alignment horizontal="center" vertical="center"/>
    </xf>
    <xf numFmtId="0" fontId="4" fillId="30" borderId="62" xfId="8" applyFill="1" applyBorder="1" applyAlignment="1">
      <alignment horizontal="center" vertical="center"/>
    </xf>
    <xf numFmtId="0" fontId="1" fillId="30" borderId="62" xfId="1" applyFill="1" applyBorder="1" applyAlignment="1">
      <alignment horizontal="center" vertical="center"/>
    </xf>
    <xf numFmtId="0" fontId="1" fillId="30" borderId="62" xfId="1" quotePrefix="1" applyFill="1" applyBorder="1" applyAlignment="1">
      <alignment horizontal="center" vertical="center"/>
    </xf>
    <xf numFmtId="0" fontId="4" fillId="30" borderId="0" xfId="8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4" fillId="30" borderId="0" xfId="8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2" borderId="62" xfId="9" applyFill="1" applyBorder="1" applyAlignment="1">
      <alignment horizontal="center" vertical="center"/>
    </xf>
    <xf numFmtId="0" fontId="16" fillId="32" borderId="5" xfId="1" applyFont="1" applyFill="1" applyBorder="1" applyAlignment="1">
      <alignment horizontal="center" vertical="center"/>
    </xf>
    <xf numFmtId="0" fontId="13" fillId="32" borderId="0" xfId="2" applyFont="1" applyFill="1" applyBorder="1" applyAlignment="1">
      <alignment horizontal="center" vertical="center"/>
    </xf>
    <xf numFmtId="0" fontId="16" fillId="32" borderId="65" xfId="1" applyFont="1" applyFill="1" applyBorder="1" applyAlignment="1">
      <alignment horizontal="center" vertical="center"/>
    </xf>
    <xf numFmtId="0" fontId="17" fillId="32" borderId="0" xfId="10" applyFont="1" applyFill="1" applyBorder="1" applyAlignment="1">
      <alignment horizontal="center" vertical="center"/>
    </xf>
    <xf numFmtId="0" fontId="17" fillId="32" borderId="63" xfId="10" applyFont="1" applyFill="1" applyBorder="1" applyAlignment="1">
      <alignment horizont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31" borderId="62" xfId="9" applyFill="1" applyBorder="1" applyAlignment="1">
      <alignment horizontal="center" vertical="center"/>
    </xf>
    <xf numFmtId="0" fontId="17" fillId="32" borderId="63" xfId="10" applyFont="1" applyFill="1" applyBorder="1" applyAlignment="1">
      <alignment horizontal="center" vertical="center"/>
    </xf>
    <xf numFmtId="0" fontId="2" fillId="31" borderId="5" xfId="2" applyFill="1" applyBorder="1" applyAlignment="1">
      <alignment horizontal="center" vertical="center"/>
    </xf>
    <xf numFmtId="0" fontId="16" fillId="31" borderId="65" xfId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4" fillId="32" borderId="0" xfId="9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33" borderId="0" xfId="8" applyFill="1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9" borderId="0" xfId="8" applyFill="1" applyBorder="1" applyAlignment="1">
      <alignment horizontal="center" vertical="center"/>
    </xf>
    <xf numFmtId="0" fontId="4" fillId="29" borderId="6" xfId="8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29" borderId="3" xfId="8" applyFill="1" applyBorder="1" applyAlignment="1">
      <alignment horizontal="center" vertical="center"/>
    </xf>
    <xf numFmtId="0" fontId="4" fillId="29" borderId="4" xfId="8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9" borderId="0" xfId="8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6" fillId="0" borderId="0" xfId="5" applyBorder="1" applyAlignment="1">
      <alignment vertical="center"/>
    </xf>
    <xf numFmtId="0" fontId="6" fillId="0" borderId="0" xfId="5" applyAlignment="1">
      <alignment vertical="center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" xfId="5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0" borderId="0" xfId="5" applyAlignment="1">
      <alignment horizontal="left" vertical="center"/>
    </xf>
    <xf numFmtId="0" fontId="13" fillId="0" borderId="0" xfId="5" applyFont="1" applyAlignment="1">
      <alignment horizontal="center" vertical="center"/>
    </xf>
    <xf numFmtId="0" fontId="6" fillId="0" borderId="3" xfId="5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16" borderId="11" xfId="0" applyFill="1" applyBorder="1" applyAlignment="1">
      <alignment horizontal="center" vertical="center"/>
    </xf>
    <xf numFmtId="0" fontId="23" fillId="16" borderId="11" xfId="5" applyFont="1" applyFill="1" applyBorder="1" applyAlignment="1">
      <alignment horizontal="center" vertical="center"/>
    </xf>
    <xf numFmtId="0" fontId="6" fillId="16" borderId="11" xfId="5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 wrapText="1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5" borderId="56" xfId="0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 vertical="center"/>
    </xf>
    <xf numFmtId="0" fontId="4" fillId="32" borderId="0" xfId="9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4" fillId="32" borderId="5" xfId="9" applyFill="1" applyBorder="1" applyAlignment="1">
      <alignment horizontal="center" vertical="center"/>
    </xf>
    <xf numFmtId="0" fontId="17" fillId="32" borderId="6" xfId="10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6" borderId="0" xfId="8" applyFill="1" applyBorder="1" applyAlignment="1">
      <alignment horizontal="center" vertical="center"/>
    </xf>
    <xf numFmtId="0" fontId="10" fillId="19" borderId="0" xfId="0" applyFont="1" applyFill="1" applyBorder="1" applyAlignment="1">
      <alignment horizontal="center" vertical="center"/>
    </xf>
    <xf numFmtId="0" fontId="10" fillId="29" borderId="0" xfId="0" applyFont="1" applyFill="1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16" fillId="32" borderId="66" xfId="0" applyFont="1" applyFill="1" applyBorder="1" applyAlignment="1">
      <alignment horizontal="center" vertical="center"/>
    </xf>
    <xf numFmtId="0" fontId="16" fillId="32" borderId="5" xfId="0" applyFont="1" applyFill="1" applyBorder="1" applyAlignment="1">
      <alignment horizontal="center" vertical="center"/>
    </xf>
    <xf numFmtId="0" fontId="16" fillId="32" borderId="66" xfId="1" applyFont="1" applyFill="1" applyBorder="1" applyAlignment="1">
      <alignment horizontal="center" vertical="center"/>
    </xf>
    <xf numFmtId="0" fontId="16" fillId="32" borderId="5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6" fillId="32" borderId="64" xfId="1" applyFont="1" applyFill="1" applyBorder="1" applyAlignment="1">
      <alignment horizontal="center" vertical="center"/>
    </xf>
    <xf numFmtId="0" fontId="16" fillId="32" borderId="68" xfId="1" applyFont="1" applyFill="1" applyBorder="1" applyAlignment="1">
      <alignment horizontal="center" vertical="center"/>
    </xf>
    <xf numFmtId="0" fontId="16" fillId="32" borderId="0" xfId="1" applyFont="1" applyFill="1" applyBorder="1" applyAlignment="1">
      <alignment horizontal="center" vertical="center"/>
    </xf>
    <xf numFmtId="0" fontId="16" fillId="32" borderId="6" xfId="1" applyFont="1" applyFill="1" applyBorder="1" applyAlignment="1">
      <alignment horizontal="center" vertical="center"/>
    </xf>
    <xf numFmtId="0" fontId="0" fillId="32" borderId="5" xfId="0" applyFill="1" applyBorder="1" applyAlignment="1">
      <alignment horizontal="center" vertical="center"/>
    </xf>
    <xf numFmtId="0" fontId="4" fillId="22" borderId="6" xfId="9" applyBorder="1" applyAlignment="1">
      <alignment horizontal="center" vertical="center"/>
    </xf>
    <xf numFmtId="0" fontId="4" fillId="31" borderId="0" xfId="9" applyFill="1" applyBorder="1" applyAlignment="1">
      <alignment horizontal="center" vertical="center"/>
    </xf>
    <xf numFmtId="0" fontId="4" fillId="31" borderId="6" xfId="9" applyFill="1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4" fillId="22" borderId="63" xfId="9" applyBorder="1" applyAlignment="1">
      <alignment horizontal="center" vertical="center"/>
    </xf>
    <xf numFmtId="0" fontId="4" fillId="22" borderId="5" xfId="9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17" fillId="11" borderId="0" xfId="0" applyFont="1" applyFill="1" applyAlignment="1">
      <alignment horizontal="center" vertical="center" wrapText="1"/>
    </xf>
    <xf numFmtId="0" fontId="17" fillId="11" borderId="6" xfId="0" applyFont="1" applyFill="1" applyBorder="1" applyAlignment="1">
      <alignment horizontal="center" vertical="center" wrapText="1"/>
    </xf>
    <xf numFmtId="0" fontId="4" fillId="29" borderId="6" xfId="8" applyFill="1" applyBorder="1" applyAlignment="1">
      <alignment horizontal="center" vertical="center"/>
    </xf>
    <xf numFmtId="0" fontId="4" fillId="29" borderId="0" xfId="8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349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EFCE"/>
      <color rgb="FFFFCDCD"/>
      <color rgb="FFFFFFB3"/>
      <color rgb="FFFF8989"/>
      <color rgb="FFC9D2DD"/>
      <color rgb="FFCED6E0"/>
      <color rgb="FFFF5353"/>
      <color rgb="FFB4B4B4"/>
      <color rgb="FFF6B600"/>
      <color rgb="FFF8C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348" dataDxfId="346" headerRowBorderDxfId="347">
  <tableColumns count="27">
    <tableColumn id="1" xr3:uid="{446082E4-9809-40F6-98C8-D9D53EABAB19}" name=" " dataDxfId="345"/>
    <tableColumn id="2" xr3:uid="{A89E4638-7776-4D8F-BDB0-B6E852FAD79E}" name="A" dataDxfId="344" dataCellStyle="Percent">
      <calculatedColumnFormula>(B31/SUM(Dickens[])+B60/SUM(github_en[])+B89/SUM(old_en[])+B118/SUM(crypt_en[])+B147/SUM(ocr_en[]))/5</calculatedColumnFormula>
    </tableColumn>
    <tableColumn id="3" xr3:uid="{B8D5E3C2-3481-42BB-95B8-6257509608D1}" name="B" dataDxfId="343" dataCellStyle="Percent">
      <calculatedColumnFormula>(C31/SUM(Dickens[])+C60/SUM(github_en[])+C89/SUM(old_en[])+C118/SUM(crypt_en[])+C147/SUM(ocr_en[]))/5</calculatedColumnFormula>
    </tableColumn>
    <tableColumn id="4" xr3:uid="{6F98B80D-B359-4444-9714-8BA279853141}" name="C" dataDxfId="342" dataCellStyle="Percent">
      <calculatedColumnFormula>(D31/SUM(Dickens[])+D60/SUM(github_en[])+D89/SUM(old_en[])+D118/SUM(crypt_en[])+D147/SUM(ocr_en[]))/5</calculatedColumnFormula>
    </tableColumn>
    <tableColumn id="5" xr3:uid="{9E4CD8B6-E77C-4E28-96C8-36E8BEEB9623}" name="D" dataDxfId="341" dataCellStyle="Percent">
      <calculatedColumnFormula>(E31/SUM(Dickens[])+E60/SUM(github_en[])+E89/SUM(old_en[])+E118/SUM(crypt_en[])+E147/SUM(ocr_en[]))/5</calculatedColumnFormula>
    </tableColumn>
    <tableColumn id="6" xr3:uid="{A3ECEE6E-D7BD-40A4-8B81-BE14E6FC10B8}" name="E" dataDxfId="340" dataCellStyle="Percent">
      <calculatedColumnFormula>(F31/SUM(Dickens[])+F60/SUM(github_en[])+F89/SUM(old_en[])+F118/SUM(crypt_en[])+F147/SUM(ocr_en[]))/5</calculatedColumnFormula>
    </tableColumn>
    <tableColumn id="7" xr3:uid="{05D636BB-DE7A-42B5-AF16-0BF1FE03096E}" name="F" dataDxfId="339" dataCellStyle="Percent">
      <calculatedColumnFormula>(G31/SUM(Dickens[])+G60/SUM(github_en[])+G89/SUM(old_en[])+G118/SUM(crypt_en[])+G147/SUM(ocr_en[]))/5</calculatedColumnFormula>
    </tableColumn>
    <tableColumn id="8" xr3:uid="{295D237B-F03E-40C7-9A6D-B0F31041A29E}" name="G" dataDxfId="338" dataCellStyle="Percent">
      <calculatedColumnFormula>(H31/SUM(Dickens[])+H60/SUM(github_en[])+H89/SUM(old_en[])+H118/SUM(crypt_en[])+H147/SUM(ocr_en[]))/5</calculatedColumnFormula>
    </tableColumn>
    <tableColumn id="9" xr3:uid="{B1E98F90-24B0-4047-B12A-996C3DD3CBFD}" name="H" dataDxfId="337" dataCellStyle="Percent">
      <calculatedColumnFormula>(I31/SUM(Dickens[])+I60/SUM(github_en[])+I89/SUM(old_en[])+I118/SUM(crypt_en[])+I147/SUM(ocr_en[]))/5</calculatedColumnFormula>
    </tableColumn>
    <tableColumn id="10" xr3:uid="{B23D89D2-5187-4751-B583-2061DD0EC453}" name="I" dataDxfId="336" dataCellStyle="Percent">
      <calculatedColumnFormula>(J31/SUM(Dickens[])+J60/SUM(github_en[])+J89/SUM(old_en[])+J118/SUM(crypt_en[])+J147/SUM(ocr_en[]))/5</calculatedColumnFormula>
    </tableColumn>
    <tableColumn id="11" xr3:uid="{D321DE3D-8122-497E-9BF7-18A80ADA05BD}" name="J" dataDxfId="335" dataCellStyle="Percent">
      <calculatedColumnFormula>(K31/SUM(Dickens[])+K60/SUM(github_en[])+K89/SUM(old_en[])+K118/SUM(crypt_en[])+K147/SUM(ocr_en[]))/5</calculatedColumnFormula>
    </tableColumn>
    <tableColumn id="12" xr3:uid="{6BBF0AE6-1F69-49A0-AF88-1D2A2750160E}" name="K" dataDxfId="334" dataCellStyle="Percent">
      <calculatedColumnFormula>(L31/SUM(Dickens[])+L60/SUM(github_en[])+L89/SUM(old_en[])+L118/SUM(crypt_en[])+L147/SUM(ocr_en[]))/5</calculatedColumnFormula>
    </tableColumn>
    <tableColumn id="13" xr3:uid="{4AAE6944-D5CB-41BE-AA0E-F811288913E2}" name="L" dataDxfId="333" dataCellStyle="Percent">
      <calculatedColumnFormula>(M31/SUM(Dickens[])+M60/SUM(github_en[])+M89/SUM(old_en[])+M118/SUM(crypt_en[])+M147/SUM(ocr_en[]))/5</calculatedColumnFormula>
    </tableColumn>
    <tableColumn id="14" xr3:uid="{54E20DAB-9F05-41FE-B2E3-07B81B6736F6}" name="M" dataDxfId="332" dataCellStyle="Percent">
      <calculatedColumnFormula>(N31/SUM(Dickens[])+N60/SUM(github_en[])+N89/SUM(old_en[])+N118/SUM(crypt_en[])+N147/SUM(ocr_en[]))/5</calculatedColumnFormula>
    </tableColumn>
    <tableColumn id="15" xr3:uid="{A95BDB45-A53E-4E4C-A5B7-20C37C07212E}" name="N" dataDxfId="331" dataCellStyle="Percent">
      <calculatedColumnFormula>(O31/SUM(Dickens[])+O60/SUM(github_en[])+O89/SUM(old_en[])+O118/SUM(crypt_en[])+O147/SUM(ocr_en[]))/5</calculatedColumnFormula>
    </tableColumn>
    <tableColumn id="16" xr3:uid="{B20A2CAF-8E20-427A-9424-08DD5DAAF7B6}" name="O" dataDxfId="330" dataCellStyle="Percent">
      <calculatedColumnFormula>(P31/SUM(Dickens[])+P60/SUM(github_en[])+P89/SUM(old_en[])+P118/SUM(crypt_en[])+P147/SUM(ocr_en[]))/5</calculatedColumnFormula>
    </tableColumn>
    <tableColumn id="17" xr3:uid="{BFC7BE56-5F3A-4758-92EC-4065A9C0EF4A}" name="P" dataDxfId="329" dataCellStyle="Percent">
      <calculatedColumnFormula>(Q31/SUM(Dickens[])+Q60/SUM(github_en[])+Q89/SUM(old_en[])+Q118/SUM(crypt_en[])+Q147/SUM(ocr_en[]))/5</calculatedColumnFormula>
    </tableColumn>
    <tableColumn id="18" xr3:uid="{0AE4898C-F2A8-4D3E-A932-B3C22A6E0C1C}" name="Q" dataDxfId="328" dataCellStyle="Percent">
      <calculatedColumnFormula>(R31/SUM(Dickens[])+R60/SUM(github_en[])+R89/SUM(old_en[])+R118/SUM(crypt_en[])+R147/SUM(ocr_en[]))/5</calculatedColumnFormula>
    </tableColumn>
    <tableColumn id="19" xr3:uid="{8A723A99-45B1-4DEB-BE57-95741242CD24}" name="R" dataDxfId="327" dataCellStyle="Percent">
      <calculatedColumnFormula>(S31/SUM(Dickens[])+S60/SUM(github_en[])+S89/SUM(old_en[])+S118/SUM(crypt_en[])+S147/SUM(ocr_en[]))/5</calculatedColumnFormula>
    </tableColumn>
    <tableColumn id="20" xr3:uid="{2093EC6D-9AED-442A-AD5D-3C43BD324589}" name="S" dataDxfId="326" dataCellStyle="Percent">
      <calculatedColumnFormula>(T31/SUM(Dickens[])+T60/SUM(github_en[])+T89/SUM(old_en[])+T118/SUM(crypt_en[])+T147/SUM(ocr_en[]))/5</calculatedColumnFormula>
    </tableColumn>
    <tableColumn id="21" xr3:uid="{000839CC-4445-4428-95B4-162433538AD2}" name="T" dataDxfId="325" dataCellStyle="Percent">
      <calculatedColumnFormula>(U31/SUM(Dickens[])+U60/SUM(github_en[])+U89/SUM(old_en[])+U118/SUM(crypt_en[])+U147/SUM(ocr_en[]))/5</calculatedColumnFormula>
    </tableColumn>
    <tableColumn id="22" xr3:uid="{D5169197-87E0-422C-877B-B88D17919B66}" name="U" dataDxfId="324" dataCellStyle="Percent">
      <calculatedColumnFormula>(V31/SUM(Dickens[])+V60/SUM(github_en[])+V89/SUM(old_en[])+V118/SUM(crypt_en[])+V147/SUM(ocr_en[]))/5</calculatedColumnFormula>
    </tableColumn>
    <tableColumn id="23" xr3:uid="{798D63FD-83A4-44A2-9876-BC507DAAD87C}" name="V" dataDxfId="323" dataCellStyle="Percent">
      <calculatedColumnFormula>(W31/SUM(Dickens[])+W60/SUM(github_en[])+W89/SUM(old_en[])+W118/SUM(crypt_en[])+W147/SUM(ocr_en[]))/5</calculatedColumnFormula>
    </tableColumn>
    <tableColumn id="24" xr3:uid="{7D5189CB-1CC9-484E-819E-7FA88BB617E2}" name="W" dataDxfId="322" dataCellStyle="Percent">
      <calculatedColumnFormula>(X31/SUM(Dickens[])+X60/SUM(github_en[])+X89/SUM(old_en[])+X118/SUM(crypt_en[])+X147/SUM(ocr_en[]))/5</calculatedColumnFormula>
    </tableColumn>
    <tableColumn id="25" xr3:uid="{0F97010D-F442-4397-AF7A-77C978E20FF3}" name="X" dataDxfId="321" dataCellStyle="Percent">
      <calculatedColumnFormula>(Y31/SUM(Dickens[])+Y60/SUM(github_en[])+Y89/SUM(old_en[])+Y118/SUM(crypt_en[])+Y147/SUM(ocr_en[]))/5</calculatedColumnFormula>
    </tableColumn>
    <tableColumn id="26" xr3:uid="{783A319E-E167-4DD8-8423-3C68C59ECC1B}" name="Y" dataDxfId="320" dataCellStyle="Percent">
      <calculatedColumnFormula>(Z31/SUM(Dickens[])+Z60/SUM(github_en[])+Z89/SUM(old_en[])+Z118/SUM(crypt_en[])+Z147/SUM(ocr_en[]))/5</calculatedColumnFormula>
    </tableColumn>
    <tableColumn id="27" xr3:uid="{E2918C84-ABF7-4B38-ACD7-2E4F23A7BC63}" name="Z" dataDxfId="319" dataCellStyle="Percent">
      <calculatedColumnFormula>(AA31/SUM(Dickens[])+AA60/SUM(github_en[])+AA89/SUM(old_en[])+AA118/SUM(crypt_en[])+AA147/SUM(ocr_en[]))/5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109:AH142" totalsRowShown="0" headerRowDxfId="57" dataDxfId="55" headerRowBorderDxfId="56">
  <tableColumns count="34">
    <tableColumn id="1" xr3:uid="{3D877AA3-63A1-4C6C-9FB8-E15DB35A2C99}" name=" " dataDxfId="54"/>
    <tableColumn id="2" xr3:uid="{F2797630-98C6-45AD-ACA2-A852E41ACFFB}" name="А" dataDxfId="53" dataCellStyle="Normal"/>
    <tableColumn id="3" xr3:uid="{223016BB-302C-41E8-9308-4DA831B9CC2D}" name="Б" dataDxfId="52" dataCellStyle="Normal"/>
    <tableColumn id="4" xr3:uid="{C63DE385-F81E-4118-B530-39CC201E88E3}" name="В" dataDxfId="51" dataCellStyle="Normal"/>
    <tableColumn id="5" xr3:uid="{D750D995-0923-4C5B-9557-33F42F619D45}" name="Г" dataDxfId="50" dataCellStyle="Normal"/>
    <tableColumn id="6" xr3:uid="{100253A7-40E1-4F6A-8348-655BB36FC037}" name="Д" dataDxfId="49" dataCellStyle="Normal"/>
    <tableColumn id="7" xr3:uid="{57697039-3E95-4AA4-B363-7BC71E67B7C9}" name="Е" dataDxfId="48" dataCellStyle="Normal"/>
    <tableColumn id="33" xr3:uid="{64353591-8416-47CB-96B3-3DEDD3F70010}" name="Ё" dataDxfId="47" dataCellStyle="Normal"/>
    <tableColumn id="8" xr3:uid="{AFED88E3-2F13-4F32-8999-99AD52F2644B}" name="Ж" dataDxfId="46" dataCellStyle="Normal"/>
    <tableColumn id="9" xr3:uid="{05DD418A-EA54-4507-A504-04F191FF26F5}" name="З" dataDxfId="45" dataCellStyle="Normal"/>
    <tableColumn id="10" xr3:uid="{B39B8689-08D0-4F3E-A702-8F9B7D52C774}" name="И" dataDxfId="44" dataCellStyle="Normal"/>
    <tableColumn id="11" xr3:uid="{2E4F3334-3094-46A7-AF52-D67B5F0D8BCC}" name="Й" dataDxfId="43" dataCellStyle="Normal"/>
    <tableColumn id="12" xr3:uid="{E51828B5-5189-44BE-B6EA-20F8B15030EB}" name="К" dataDxfId="42" dataCellStyle="Normal"/>
    <tableColumn id="13" xr3:uid="{066814FC-47DD-4A9F-AB39-4F74CED9720C}" name="Л" dataDxfId="41" dataCellStyle="Normal"/>
    <tableColumn id="14" xr3:uid="{9867885D-D816-4684-A6BE-4B67D4A79D10}" name="М" dataDxfId="40" dataCellStyle="Normal"/>
    <tableColumn id="15" xr3:uid="{03F992AC-4582-40EC-9D00-2BBD55A4CC65}" name="Н" dataDxfId="39" dataCellStyle="Normal"/>
    <tableColumn id="16" xr3:uid="{A649DBB4-BCFA-41E0-B84E-84E3C7A88EF8}" name="О" dataDxfId="38" dataCellStyle="Normal"/>
    <tableColumn id="17" xr3:uid="{54B95F9B-422D-4EC6-A1C5-7A610D62A7E3}" name="П" dataDxfId="37" dataCellStyle="Normal"/>
    <tableColumn id="18" xr3:uid="{540A9170-BAB8-49F9-AE44-C7D5FB7B397A}" name="Р" dataDxfId="36" dataCellStyle="Normal"/>
    <tableColumn id="19" xr3:uid="{9C91DD2D-1A85-49F6-92A0-24D8AF2B0440}" name="С" dataDxfId="35" dataCellStyle="Normal"/>
    <tableColumn id="20" xr3:uid="{29CE40C4-CE99-458C-A5B4-AEBC9FF7C037}" name="Т" dataDxfId="34" dataCellStyle="Normal"/>
    <tableColumn id="21" xr3:uid="{FB202297-C537-4537-A3A8-812A576B2343}" name="У" dataDxfId="33" dataCellStyle="Normal"/>
    <tableColumn id="22" xr3:uid="{2322AA9C-D077-4019-98B3-8874D8C68E7F}" name="Ф" dataDxfId="32" dataCellStyle="Normal"/>
    <tableColumn id="23" xr3:uid="{F7DBD777-92E7-4FEE-BDED-8A738B6E2E3A}" name="Х" dataDxfId="31" dataCellStyle="Normal"/>
    <tableColumn id="24" xr3:uid="{9B247D46-AB0F-48D2-A002-1AD83CE2F845}" name="Ц" dataDxfId="30" dataCellStyle="Normal"/>
    <tableColumn id="25" xr3:uid="{C334C301-23E4-4553-941D-20425EA3E895}" name="Ч" dataDxfId="29" dataCellStyle="Normal"/>
    <tableColumn id="26" xr3:uid="{C4B10A7C-BDA7-49CB-9C29-00B5F359A227}" name="Ш" dataDxfId="28" dataCellStyle="Normal"/>
    <tableColumn id="27" xr3:uid="{F39B44E1-98CA-481C-8225-578234B4D076}" name="Щ" dataDxfId="27" dataCellStyle="Normal"/>
    <tableColumn id="28" xr3:uid="{61A20AAF-7A37-47DA-808C-26A4628D1E06}" name="Ъ" dataDxfId="26" dataCellStyle="Normal"/>
    <tableColumn id="29" xr3:uid="{86550A40-77A2-4A89-8B09-D7EDE06B6DF9}" name="Ы" dataDxfId="25" dataCellStyle="Normal"/>
    <tableColumn id="30" xr3:uid="{D003D8B2-79EA-4BBD-957D-B77ECCE7E1DC}" name="Ь" dataDxfId="24" dataCellStyle="Normal"/>
    <tableColumn id="31" xr3:uid="{F0EF4C21-CBE2-4045-BBB3-0DB7324ABEAC}" name="Э" dataDxfId="23" dataCellStyle="Normal"/>
    <tableColumn id="32" xr3:uid="{4B51E628-47E5-4CC6-84B7-7B7C467E5327}" name="Ю" dataDxfId="22" dataCellStyle="Normal"/>
    <tableColumn id="34" xr3:uid="{27F83628-8CE4-4E5F-9EE1-21E9E7F215D3}" name="Я" dataDxfId="21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59:AA85" totalsRowShown="0" headerRowDxfId="318" dataDxfId="316" headerRowBorderDxfId="317">
  <tableColumns count="27">
    <tableColumn id="1" xr3:uid="{C89ED3F6-35B9-4E97-A199-E550A79EF052}" name=" " dataDxfId="315"/>
    <tableColumn id="2" xr3:uid="{2FF7B6DC-5910-4C26-817F-D0A0AE68B29D}" name="A" dataDxfId="314" dataCellStyle="Normal"/>
    <tableColumn id="3" xr3:uid="{48651DF2-8C3C-4934-B348-B0A44C480786}" name="B" dataDxfId="313" dataCellStyle="Normal"/>
    <tableColumn id="4" xr3:uid="{2A92FDF4-5E81-4F37-AA14-B66637BADDDA}" name="C" dataDxfId="312" dataCellStyle="Normal"/>
    <tableColumn id="5" xr3:uid="{14A0C710-8A97-423F-AF2B-220DE29C28D6}" name="D" dataDxfId="311" dataCellStyle="Normal"/>
    <tableColumn id="6" xr3:uid="{4517CD9F-FF84-47F2-8794-A8202C438B62}" name="E" dataDxfId="310" dataCellStyle="Normal"/>
    <tableColumn id="7" xr3:uid="{C09693E9-EF75-45E8-8E9E-B59034F831B3}" name="F" dataDxfId="309" dataCellStyle="Normal"/>
    <tableColumn id="8" xr3:uid="{72130A78-22A5-4857-B417-63E3CAF4409F}" name="G" dataDxfId="308" dataCellStyle="Normal"/>
    <tableColumn id="9" xr3:uid="{4BEDE58A-DF0B-4E95-BD7C-D6D205961ACE}" name="H" dataDxfId="307" dataCellStyle="Normal"/>
    <tableColumn id="10" xr3:uid="{55D6FA80-62DD-4ABB-BC4F-3A95927FA604}" name="I" dataDxfId="306" dataCellStyle="Normal"/>
    <tableColumn id="11" xr3:uid="{0B97C671-839B-4D27-9C76-0BFA2A2E1A1B}" name="J" dataDxfId="305" dataCellStyle="Normal"/>
    <tableColumn id="12" xr3:uid="{0421905F-9F2A-47BB-BDB6-E84EFF0843D1}" name="K" dataDxfId="304" dataCellStyle="Normal"/>
    <tableColumn id="13" xr3:uid="{96262D8B-F58A-436B-9966-9A23B0AFC636}" name="L" dataDxfId="303" dataCellStyle="Normal"/>
    <tableColumn id="14" xr3:uid="{F352F45F-99A2-4013-9FB9-D7BB0E18CA06}" name="M" dataDxfId="302" dataCellStyle="Normal"/>
    <tableColumn id="15" xr3:uid="{61674B87-E042-46A0-AB53-3BC35A8B6874}" name="N" dataDxfId="301" dataCellStyle="Normal"/>
    <tableColumn id="16" xr3:uid="{7989DB4F-2BAB-49A5-B819-2496D4A1BB6C}" name="O" dataDxfId="300" dataCellStyle="Normal"/>
    <tableColumn id="17" xr3:uid="{07A636FC-FB5A-4999-984C-3583EB66823F}" name="P" dataDxfId="299" dataCellStyle="Normal"/>
    <tableColumn id="18" xr3:uid="{D3A306CA-097B-427C-8480-5289B40F5130}" name="Q" dataDxfId="298" dataCellStyle="Normal"/>
    <tableColumn id="19" xr3:uid="{C064C319-01EB-49EE-9028-750694F54E7E}" name="R" dataDxfId="297" dataCellStyle="Normal"/>
    <tableColumn id="20" xr3:uid="{0EEAF67A-6E6E-464B-A754-4A7D66ECFE5F}" name="S" dataDxfId="296" dataCellStyle="Normal"/>
    <tableColumn id="21" xr3:uid="{784E089B-1C24-421F-B5E9-76EBCCA8A1AB}" name="T" dataDxfId="295" dataCellStyle="Normal"/>
    <tableColumn id="22" xr3:uid="{6171168B-D1F6-4FA6-B0F0-5E88776B4CBB}" name="U" dataDxfId="294" dataCellStyle="Normal"/>
    <tableColumn id="23" xr3:uid="{1B7C40F1-C515-4FAF-A725-315940493DDF}" name="V" dataDxfId="293" dataCellStyle="Normal"/>
    <tableColumn id="24" xr3:uid="{D9D444AA-8E41-4D41-A499-40A3143CD9E7}" name="W" dataDxfId="292" dataCellStyle="Normal"/>
    <tableColumn id="25" xr3:uid="{61613F5C-FA57-4FC5-A467-0298618582BC}" name="X" dataDxfId="291" dataCellStyle="Normal"/>
    <tableColumn id="26" xr3:uid="{BC6CDF78-B77B-42CC-A8FB-385007774590}" name="Y" dataDxfId="290" dataCellStyle="Normal"/>
    <tableColumn id="27" xr3:uid="{7560377E-A1C9-4F80-BA08-2627341CFB0B}" name="Z" dataDxfId="289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88:AA114" totalsRowShown="0" headerRowDxfId="288" dataDxfId="286" headerRowBorderDxfId="287">
  <tableColumns count="27">
    <tableColumn id="1" xr3:uid="{0A40FF8D-25A9-452C-9F85-B29447529763}" name=" " dataDxfId="285"/>
    <tableColumn id="2" xr3:uid="{23875FCD-B605-4495-9F4A-A1DB751305C6}" name="A" dataDxfId="284"/>
    <tableColumn id="3" xr3:uid="{93D12116-25F6-43C7-935D-B6BEAB66FE3A}" name="B" dataDxfId="283"/>
    <tableColumn id="4" xr3:uid="{E954E8E7-DAC2-48A6-A00E-82AE3E35E6FC}" name="C" dataDxfId="282"/>
    <tableColumn id="5" xr3:uid="{265BA0BD-2E9F-47C9-98AD-E972609F1DEF}" name="D" dataDxfId="281"/>
    <tableColumn id="6" xr3:uid="{239E06E5-F2CC-467F-B9FB-5C4C521F9139}" name="E" dataDxfId="280"/>
    <tableColumn id="7" xr3:uid="{E5CB8CF0-600F-40F1-A932-B80566C37BD5}" name="F" dataDxfId="279"/>
    <tableColumn id="8" xr3:uid="{EE5EA45E-67A8-46EC-A0FB-871ED93C0CA5}" name="G" dataDxfId="278"/>
    <tableColumn id="9" xr3:uid="{55726913-F247-48FE-A627-EA89DA7A78CE}" name="H" dataDxfId="277"/>
    <tableColumn id="10" xr3:uid="{69A5B2E7-FA65-4A7B-AE0F-DD27CDB997FC}" name="I" dataDxfId="276"/>
    <tableColumn id="11" xr3:uid="{42432639-78AD-4C89-83AC-D079E06F626B}" name="J" dataDxfId="275"/>
    <tableColumn id="12" xr3:uid="{64042E04-A664-4C58-B013-2C23F3E2C3A0}" name="K" dataDxfId="274"/>
    <tableColumn id="13" xr3:uid="{4F996721-97E7-41E0-90B9-4627682484D1}" name="L" dataDxfId="273"/>
    <tableColumn id="14" xr3:uid="{624CD2A2-042F-4C46-842F-CB7C98B826D0}" name="M" dataDxfId="272"/>
    <tableColumn id="15" xr3:uid="{0A96A401-9E2B-49F4-895E-0D9E9F3DABC6}" name="N" dataDxfId="271"/>
    <tableColumn id="16" xr3:uid="{1E3251EF-5281-410A-B067-A990B575F8D4}" name="O" dataDxfId="270"/>
    <tableColumn id="17" xr3:uid="{18F34604-85C0-4FF9-8700-94E55A4BD03B}" name="P" dataDxfId="269"/>
    <tableColumn id="18" xr3:uid="{FEB5F980-FE16-4B81-BDC1-8D85CB64AA5F}" name="Q" dataDxfId="268"/>
    <tableColumn id="19" xr3:uid="{50923B90-F8D4-426E-896C-F1D8138EF20A}" name="R" dataDxfId="267"/>
    <tableColumn id="20" xr3:uid="{25A5D17C-D59D-4801-B488-53A5D9E61547}" name="S" dataDxfId="266"/>
    <tableColumn id="21" xr3:uid="{2A0CCACD-E27B-4628-A5CF-5CC46B3BD105}" name="T" dataDxfId="265"/>
    <tableColumn id="22" xr3:uid="{9C13E965-2EA6-40A4-A23A-22CDFBE0C998}" name="U" dataDxfId="264"/>
    <tableColumn id="23" xr3:uid="{7249AA4A-C231-4A80-BF51-3F58FE9B7E7E}" name="V" dataDxfId="263"/>
    <tableColumn id="24" xr3:uid="{B91898FE-8296-4148-B25C-A8288A0E37E6}" name="W" dataDxfId="262"/>
    <tableColumn id="25" xr3:uid="{B3F9BECF-3148-4201-A3BF-F678354253DC}" name="X" dataDxfId="261"/>
    <tableColumn id="26" xr3:uid="{5BCBA739-290A-4A99-AF97-98C797A52A57}" name="Y" dataDxfId="260"/>
    <tableColumn id="27" xr3:uid="{07E7E879-A965-4948-8C14-CA81423D8E00}" name="Z" dataDxfId="25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117:AA143" totalsRowShown="0" headerRowDxfId="258" dataDxfId="256" headerRowBorderDxfId="257">
  <tableColumns count="27">
    <tableColumn id="1" xr3:uid="{4367107F-4A20-42EB-83FC-CF9E7D22AE6B}" name=" " dataDxfId="255"/>
    <tableColumn id="2" xr3:uid="{ABA50885-33A5-4E5A-8C00-3F913674E5A1}" name="A" dataDxfId="254"/>
    <tableColumn id="3" xr3:uid="{F5552923-88FF-433F-AC1C-8351C6A8F980}" name="B" dataDxfId="253"/>
    <tableColumn id="4" xr3:uid="{44D5734D-1F18-44CD-B40F-8A602C31B802}" name="C" dataDxfId="252"/>
    <tableColumn id="5" xr3:uid="{54AB4C0F-C1C0-42F3-A123-31276701CB53}" name="D" dataDxfId="251"/>
    <tableColumn id="6" xr3:uid="{A2CFD46B-52BF-4477-9322-D1767FA5DBC0}" name="E" dataDxfId="250"/>
    <tableColumn id="7" xr3:uid="{B3CF78B3-3320-476F-881B-7BA80A18EAC5}" name="F" dataDxfId="249"/>
    <tableColumn id="8" xr3:uid="{76F966F7-64B6-487B-8160-17F0C3737928}" name="G" dataDxfId="248"/>
    <tableColumn id="9" xr3:uid="{3055D846-6A18-483F-AF55-DED24C2BCEA4}" name="H" dataDxfId="247"/>
    <tableColumn id="10" xr3:uid="{8F3E7977-E382-44F0-926B-022804E2F8F9}" name="I" dataDxfId="246"/>
    <tableColumn id="11" xr3:uid="{75CB3067-4887-48C0-A732-1CC7C537D0A3}" name="J" dataDxfId="245"/>
    <tableColumn id="12" xr3:uid="{5FF7BC6B-FFA5-40DF-A643-049FFE515BEF}" name="K" dataDxfId="244"/>
    <tableColumn id="13" xr3:uid="{5B059A8F-3B4E-4EA5-A837-DB79B3B78839}" name="L" dataDxfId="243"/>
    <tableColumn id="14" xr3:uid="{351D4087-CE2D-4BF2-83BD-9C3835A7E06C}" name="M" dataDxfId="242"/>
    <tableColumn id="15" xr3:uid="{2BC4B768-D90E-455B-BAD0-6909A5EFC061}" name="N" dataDxfId="241"/>
    <tableColumn id="16" xr3:uid="{4F68E8E1-55D4-4529-92BD-6436FC737508}" name="O" dataDxfId="240"/>
    <tableColumn id="17" xr3:uid="{A5D32952-1CE7-476D-A7D2-C76F51F3A784}" name="P" dataDxfId="239"/>
    <tableColumn id="18" xr3:uid="{67052C66-7638-471B-AEA1-2017B5465D72}" name="Q" dataDxfId="238"/>
    <tableColumn id="19" xr3:uid="{C41926EA-8058-4D16-A870-74D666FE7FE7}" name="R" dataDxfId="237"/>
    <tableColumn id="20" xr3:uid="{BF298153-FB6D-4B2A-A290-229DD677E060}" name="S" dataDxfId="236"/>
    <tableColumn id="21" xr3:uid="{5D3DD78E-6B21-44F0-A6E9-C4CF967EBC6D}" name="T" dataDxfId="235"/>
    <tableColumn id="22" xr3:uid="{E52DD660-FC2E-4AF2-8D05-A1643CD3780A}" name="U" dataDxfId="234"/>
    <tableColumn id="23" xr3:uid="{8E3161A6-2155-4E10-932A-78BC12E14856}" name="V" dataDxfId="233"/>
    <tableColumn id="24" xr3:uid="{2D93A6F5-986D-4962-8CB4-2CEDCBF84C69}" name="W" dataDxfId="232"/>
    <tableColumn id="25" xr3:uid="{53AD79AC-7102-4EFD-B0F0-E452A35D09CB}" name="X" dataDxfId="231"/>
    <tableColumn id="26" xr3:uid="{BDEC9FDB-D7C0-4F6F-9FCA-27836AA31DFA}" name="Y" dataDxfId="230"/>
    <tableColumn id="27" xr3:uid="{AA076CA4-5680-45FD-AC7C-94D18D9A6432}" name="Z" dataDxfId="22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30:AA56" totalsRowShown="0" headerRowDxfId="228" dataDxfId="226" headerRowBorderDxfId="227">
  <tableColumns count="27">
    <tableColumn id="1" xr3:uid="{F693F36B-3311-4DF5-BB2E-B13384EB0206}" name=" " dataDxfId="225"/>
    <tableColumn id="2" xr3:uid="{AEECE99E-BA49-4953-9E87-8853D6EF8D4D}" name="A" dataDxfId="224" dataCellStyle="Normal"/>
    <tableColumn id="3" xr3:uid="{BA68CF2A-B31D-4163-83EF-27BFEF33C8F4}" name="B" dataDxfId="223" dataCellStyle="Normal"/>
    <tableColumn id="4" xr3:uid="{551D2A07-8281-4914-9EAF-FC209D28D739}" name="C" dataDxfId="222" dataCellStyle="Normal"/>
    <tableColumn id="5" xr3:uid="{D48B55AF-B73B-40A5-9003-26B16DDA85EB}" name="D" dataDxfId="221" dataCellStyle="Normal"/>
    <tableColumn id="6" xr3:uid="{EDCE5594-8421-4ED7-BEEF-3F4663240A8E}" name="E" dataDxfId="220" dataCellStyle="Normal"/>
    <tableColumn id="7" xr3:uid="{C3B6B88E-003A-4238-A097-0E78A7410E5B}" name="F" dataDxfId="219" dataCellStyle="Normal"/>
    <tableColumn id="8" xr3:uid="{A65436DB-C4A6-4879-9224-770003AE53B0}" name="G" dataDxfId="218" dataCellStyle="Normal"/>
    <tableColumn id="9" xr3:uid="{6A1C2FA0-7480-40D8-BFDF-547B772D5314}" name="H" dataDxfId="217" dataCellStyle="Normal"/>
    <tableColumn id="10" xr3:uid="{BC60F59E-2C4F-453E-B85A-597582C74206}" name="I" dataDxfId="216" dataCellStyle="Normal"/>
    <tableColumn id="11" xr3:uid="{405B0733-F32F-4820-8012-B72CA6858D5D}" name="J" dataDxfId="215" dataCellStyle="Normal"/>
    <tableColumn id="12" xr3:uid="{2D7F89EA-4095-4B23-9C0B-490A2868B126}" name="K" dataDxfId="214" dataCellStyle="Normal"/>
    <tableColumn id="13" xr3:uid="{66D455B4-871F-4956-8C9A-1A74A762A11A}" name="L" dataDxfId="213" dataCellStyle="Normal"/>
    <tableColumn id="14" xr3:uid="{36756B9F-51D2-499E-A5A0-ACEF056A5709}" name="M" dataDxfId="212" dataCellStyle="Normal"/>
    <tableColumn id="15" xr3:uid="{CCD7F19B-F362-4A23-85AA-4662BF00C0A6}" name="N" dataDxfId="211" dataCellStyle="Normal"/>
    <tableColumn id="16" xr3:uid="{8263FE8F-358C-4FF2-9B1A-54A441C2D403}" name="O" dataDxfId="210" dataCellStyle="Normal"/>
    <tableColumn id="17" xr3:uid="{E6FB9E14-B4D3-44A5-B62A-926BD08E76BD}" name="P" dataDxfId="209" dataCellStyle="Normal"/>
    <tableColumn id="18" xr3:uid="{287D5D9B-4A54-42E5-84AC-18C236B930B1}" name="Q" dataDxfId="208" dataCellStyle="Normal"/>
    <tableColumn id="19" xr3:uid="{0B6D1E6A-9022-4272-9032-6BD2F642E3F2}" name="R" dataDxfId="207" dataCellStyle="Normal"/>
    <tableColumn id="20" xr3:uid="{D97317ED-67FF-4705-9082-13DCE6BA9AAE}" name="S" dataDxfId="206" dataCellStyle="Normal"/>
    <tableColumn id="21" xr3:uid="{7D661331-28C5-4FDF-AF0F-EA78050C1A53}" name="T" dataDxfId="205" dataCellStyle="Normal"/>
    <tableColumn id="22" xr3:uid="{963C637B-EB94-436A-93B4-C0C4EF1D182B}" name="U" dataDxfId="204" dataCellStyle="Normal"/>
    <tableColumn id="23" xr3:uid="{D44784A4-09A8-4DA2-AE55-09077BFD52E0}" name="V" dataDxfId="203" dataCellStyle="Normal"/>
    <tableColumn id="24" xr3:uid="{37717850-EF5A-47C3-B444-BBA6E14862C4}" name="W" dataDxfId="202" dataCellStyle="Normal"/>
    <tableColumn id="25" xr3:uid="{72F9F3AA-E3B8-41F1-AEC8-6B1EC078A2CB}" name="X" dataDxfId="201" dataCellStyle="Normal"/>
    <tableColumn id="26" xr3:uid="{9F961EAF-9569-4762-9718-AA8110740FA3}" name="Y" dataDxfId="200" dataCellStyle="Normal"/>
    <tableColumn id="27" xr3:uid="{C02F4BE9-88E3-459A-8528-697879860F3A}" name="Z" dataDxfId="199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46:AA172" totalsRowShown="0" headerRowDxfId="198" dataDxfId="196" headerRowBorderDxfId="197">
  <tableColumns count="27">
    <tableColumn id="1" xr3:uid="{7DEB364A-5ECE-4E7B-907C-9FBDDDBE132E}" name=" " dataDxfId="195"/>
    <tableColumn id="2" xr3:uid="{339CDBC9-88E7-4C32-8421-21D78F3813DD}" name="A" dataDxfId="194"/>
    <tableColumn id="3" xr3:uid="{2C807212-0767-43C7-826E-283C9F852ED1}" name="B" dataDxfId="193"/>
    <tableColumn id="4" xr3:uid="{FAB1DB98-5C89-4B0F-BDBD-E428A97D3CD8}" name="C" dataDxfId="192"/>
    <tableColumn id="5" xr3:uid="{B0670CDA-41FB-45D0-A52F-7F676D907DF9}" name="D" dataDxfId="191"/>
    <tableColumn id="6" xr3:uid="{26FFC15E-F456-4426-9A42-9CFF89FCA40B}" name="E" dataDxfId="190"/>
    <tableColumn id="7" xr3:uid="{2810C06B-6105-45DB-8ABB-28166E820B25}" name="F" dataDxfId="189"/>
    <tableColumn id="8" xr3:uid="{C1188CDC-A24C-4EDA-A14A-E6266157FE99}" name="G" dataDxfId="188"/>
    <tableColumn id="9" xr3:uid="{270BBC75-6567-41E1-A8DB-E833C8ACE206}" name="H" dataDxfId="187"/>
    <tableColumn id="10" xr3:uid="{263DA0C7-5802-4B24-A35E-600A55A2A92A}" name="I" dataDxfId="186"/>
    <tableColumn id="11" xr3:uid="{34A40BFF-7DBE-449F-8D7E-C102139F15CB}" name="J" dataDxfId="185"/>
    <tableColumn id="12" xr3:uid="{6006B8EE-443F-4836-8F67-2D5A169DDFE4}" name="K" dataDxfId="184"/>
    <tableColumn id="13" xr3:uid="{4EC3F4C3-B95C-4ADF-8483-B46601F5DF39}" name="L" dataDxfId="183"/>
    <tableColumn id="14" xr3:uid="{AD70F2FD-3AEC-49B2-8CA6-CBD59641D826}" name="M" dataDxfId="182"/>
    <tableColumn id="15" xr3:uid="{22A8B6AB-B9FB-466E-BEFB-2BD1D24D9FC9}" name="N" dataDxfId="181"/>
    <tableColumn id="16" xr3:uid="{49D75367-A82C-4D46-94F0-FB1AF706C62D}" name="O" dataDxfId="180"/>
    <tableColumn id="17" xr3:uid="{86209E76-55AC-4FDC-A509-9005F5DD4FF6}" name="P" dataDxfId="179"/>
    <tableColumn id="18" xr3:uid="{2BA94F0C-9388-4446-BC48-60F0233E61D7}" name="Q" dataDxfId="178"/>
    <tableColumn id="19" xr3:uid="{9DD078A7-5DD9-4370-9509-6E4BE3ADC964}" name="R" dataDxfId="177"/>
    <tableColumn id="20" xr3:uid="{3B1729B9-E917-4615-B269-86032E04264F}" name="S" dataDxfId="176"/>
    <tableColumn id="21" xr3:uid="{FB2755E9-56FA-4986-BB48-E58AA094087E}" name="T" dataDxfId="175"/>
    <tableColumn id="22" xr3:uid="{6D9D492A-AB02-4A81-B95F-A874A0F1D75C}" name="U" dataDxfId="174"/>
    <tableColumn id="23" xr3:uid="{66FA7BEC-3BB7-4CF3-940D-66D7FE2F57F5}" name="V" dataDxfId="173"/>
    <tableColumn id="24" xr3:uid="{1AB604E3-FD06-44F3-9634-E1D7A3255F19}" name="W" dataDxfId="172"/>
    <tableColumn id="25" xr3:uid="{534D9E82-DB5C-4753-9744-A76BF8693FA9}" name="X" dataDxfId="171"/>
    <tableColumn id="26" xr3:uid="{8A4BAE99-0E7A-4BD5-9077-15D1CBC8F960}" name="Y" dataDxfId="170"/>
    <tableColumn id="27" xr3:uid="{41543646-7334-46AE-9B7A-50E7468F9912}" name="Z" dataDxfId="16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37:AH70" totalsRowShown="0" headerRowDxfId="168" dataDxfId="166" headerRowBorderDxfId="167">
  <tableColumns count="34">
    <tableColumn id="1" xr3:uid="{367C0833-7F4F-4052-8EEA-F3B155AE192D}" name=" " dataDxfId="165"/>
    <tableColumn id="2" xr3:uid="{946A4123-7EC9-43BC-BD7B-CC82C3F47D0B}" name="А" dataDxfId="164" dataCellStyle="Normal"/>
    <tableColumn id="3" xr3:uid="{5DD89A9D-BC9C-466E-8487-CF1423D58442}" name="Б" dataDxfId="163" dataCellStyle="Normal"/>
    <tableColumn id="4" xr3:uid="{0C74BA65-30A0-46C8-9E4F-9DCC3D48CBFC}" name="В" dataDxfId="162" dataCellStyle="Normal"/>
    <tableColumn id="5" xr3:uid="{9CA6E233-F241-433D-8F1D-9DFC0A2308BD}" name="Г" dataDxfId="161" dataCellStyle="Normal"/>
    <tableColumn id="6" xr3:uid="{110BEBB0-EC01-4182-BD93-3A8C84C53921}" name="Д" dataDxfId="160" dataCellStyle="Normal"/>
    <tableColumn id="7" xr3:uid="{E0F90F41-5B96-4C57-864A-8AA517EA4B1E}" name="Е" dataDxfId="159" dataCellStyle="Normal"/>
    <tableColumn id="33" xr3:uid="{72A901AE-869E-4BFE-8351-F7EDEB38CCCF}" name="Ё" dataDxfId="158" dataCellStyle="Normal"/>
    <tableColumn id="8" xr3:uid="{329CA611-2E8D-4BD4-BD74-548880570C5B}" name="Ж" dataDxfId="157" dataCellStyle="Normal"/>
    <tableColumn id="9" xr3:uid="{23A50BA3-0C83-490B-95DF-3AA8AD139EEA}" name="З" dataDxfId="156" dataCellStyle="Normal"/>
    <tableColumn id="10" xr3:uid="{8633C5B6-B8F8-4ED8-BA7C-B650DC585BDB}" name="И" dataDxfId="155" dataCellStyle="Normal"/>
    <tableColumn id="11" xr3:uid="{A8452351-A079-4E3F-A907-81487A1BA18B}" name="Й" dataDxfId="154" dataCellStyle="Normal"/>
    <tableColumn id="12" xr3:uid="{270C44DE-50EC-4099-A370-2CCB2F9E1C3B}" name="К" dataDxfId="153" dataCellStyle="Normal"/>
    <tableColumn id="13" xr3:uid="{CAACEB6D-A987-4C24-BD33-5C5380E84A4A}" name="Л" dataDxfId="152" dataCellStyle="Normal"/>
    <tableColumn id="14" xr3:uid="{563FB00A-F038-4456-B981-F958972560B3}" name="М" dataDxfId="151" dataCellStyle="Normal"/>
    <tableColumn id="15" xr3:uid="{1029237B-8EA5-4A86-9C93-FE839C34381E}" name="Н" dataDxfId="150" dataCellStyle="Normal"/>
    <tableColumn id="16" xr3:uid="{92892CB4-1DBE-4994-8F90-C6B07389E4B4}" name="О" dataDxfId="149" dataCellStyle="Normal"/>
    <tableColumn id="17" xr3:uid="{104D6C5F-3B07-43BA-B2FB-7E3775F1F77A}" name="П" dataDxfId="148" dataCellStyle="Normal"/>
    <tableColumn id="18" xr3:uid="{703A1F2C-8A64-4EA1-8723-593AA65421FA}" name="Р" dataDxfId="147" dataCellStyle="Normal"/>
    <tableColumn id="19" xr3:uid="{0316BA10-73CD-40DD-A095-C80CC151E70C}" name="С" dataDxfId="146" dataCellStyle="Normal"/>
    <tableColumn id="20" xr3:uid="{2C77F5FA-AE25-4233-A816-79767E44398C}" name="Т" dataDxfId="145" dataCellStyle="Normal"/>
    <tableColumn id="21" xr3:uid="{8F6E3868-27E5-465E-A6E9-A61A8D4C2EA8}" name="У" dataDxfId="144" dataCellStyle="Normal"/>
    <tableColumn id="22" xr3:uid="{F910E46E-F66F-4D42-8198-C7517E12C6AC}" name="Ф" dataDxfId="143" dataCellStyle="Normal"/>
    <tableColumn id="23" xr3:uid="{6600C246-6F88-4034-B7A2-6C1BD8C46880}" name="Х" dataDxfId="142" dataCellStyle="Normal"/>
    <tableColumn id="24" xr3:uid="{C6F4DE66-2DB0-429C-8637-93A7A7BDA45B}" name="Ц" dataDxfId="141" dataCellStyle="Normal"/>
    <tableColumn id="25" xr3:uid="{C461E32B-B79F-46C1-8E6D-C7B89A8E6D7B}" name="Ч" dataDxfId="140" dataCellStyle="Normal"/>
    <tableColumn id="26" xr3:uid="{716466C3-D300-4FF9-8E1E-54B1D3D2CE96}" name="Ш" dataDxfId="139" dataCellStyle="Normal"/>
    <tableColumn id="27" xr3:uid="{D8D7CFB5-B356-41F9-BA41-862D4F8D9A89}" name="Щ" dataDxfId="138" dataCellStyle="Normal"/>
    <tableColumn id="28" xr3:uid="{C011FF87-A180-434E-BF3E-08F7B665AB28}" name="Ъ" dataDxfId="137" dataCellStyle="Normal"/>
    <tableColumn id="29" xr3:uid="{7EA9F5F9-9DC5-4012-B01C-2A942ADCAD5D}" name="Ы" dataDxfId="136" dataCellStyle="Normal"/>
    <tableColumn id="30" xr3:uid="{EA004A89-E86A-451F-A30E-884C395D107D}" name="Ь" dataDxfId="135" dataCellStyle="Normal"/>
    <tableColumn id="31" xr3:uid="{1E37F165-A228-4A7C-A4B4-E5258E0EB4DE}" name="Э" dataDxfId="134" dataCellStyle="Normal"/>
    <tableColumn id="32" xr3:uid="{42FC54DA-608E-4810-9D31-CB2127E9D5B7}" name="Ю" dataDxfId="133" dataCellStyle="Normal"/>
    <tableColumn id="34" xr3:uid="{A332FCB9-54B7-4B5A-873C-A0A0811EC4D0}" name="Я" dataDxfId="132" dataCellStyle="Norma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73:AH106" totalsRowShown="0" headerRowDxfId="131" dataDxfId="129" headerRowBorderDxfId="130">
  <tableColumns count="34">
    <tableColumn id="1" xr3:uid="{69A8469B-00FB-41D7-A3F0-71AB35270174}" name=" " dataDxfId="128"/>
    <tableColumn id="2" xr3:uid="{08F663D5-DA6E-4470-A5AC-FE6533284F40}" name="А" dataDxfId="127" dataCellStyle="Normal"/>
    <tableColumn id="3" xr3:uid="{ECD21432-26F5-4E9D-A13D-BF788697CEA6}" name="Б" dataDxfId="126" dataCellStyle="Normal"/>
    <tableColumn id="4" xr3:uid="{9C1DC492-24E9-42FF-9386-1BED03BB845E}" name="В" dataDxfId="125" dataCellStyle="Normal"/>
    <tableColumn id="5" xr3:uid="{F7983E1B-8BF1-4A31-9FB0-17D4C10354B0}" name="Г" dataDxfId="124" dataCellStyle="Normal"/>
    <tableColumn id="6" xr3:uid="{2E034E7E-5293-46C2-A73A-585622192C31}" name="Д" dataDxfId="123" dataCellStyle="Normal"/>
    <tableColumn id="7" xr3:uid="{C2E95C1F-83D0-47FB-A026-4B8BEFF745CE}" name="Е" dataDxfId="122" dataCellStyle="Normal"/>
    <tableColumn id="33" xr3:uid="{C687D7A2-C496-41B9-88AE-521546001D29}" name="Ё" dataDxfId="121" dataCellStyle="Normal"/>
    <tableColumn id="8" xr3:uid="{8876DA04-DF0A-49C6-B29B-4B26C04ABE39}" name="Ж" dataDxfId="120" dataCellStyle="Normal"/>
    <tableColumn id="9" xr3:uid="{7BE587F9-5073-4699-8A91-C4571EA41D03}" name="З" dataDxfId="119" dataCellStyle="Normal"/>
    <tableColumn id="10" xr3:uid="{A061AA1A-0016-4745-B98C-45D6C18082E9}" name="И" dataDxfId="118" dataCellStyle="Normal"/>
    <tableColumn id="11" xr3:uid="{8215E68C-1C35-40EB-B5A3-C01A3C727E78}" name="Й" dataDxfId="117" dataCellStyle="Normal"/>
    <tableColumn id="12" xr3:uid="{5E94D2DF-89B5-46FB-BACE-1BCDAAD25737}" name="К" dataDxfId="116" dataCellStyle="Normal"/>
    <tableColumn id="13" xr3:uid="{F0B60DBC-B230-421E-945E-1CBECFF13471}" name="Л" dataDxfId="115" dataCellStyle="Normal"/>
    <tableColumn id="14" xr3:uid="{9C4EDC14-BCD9-488D-A15E-EFB21C3BF893}" name="М" dataDxfId="114" dataCellStyle="Normal"/>
    <tableColumn id="15" xr3:uid="{141C3516-64EB-4CB4-BCC1-52516DFB70A1}" name="Н" dataDxfId="113" dataCellStyle="Normal"/>
    <tableColumn id="16" xr3:uid="{DC9B87E3-9A1C-4962-9B40-5EBD9AC100B7}" name="О" dataDxfId="112" dataCellStyle="Normal"/>
    <tableColumn id="17" xr3:uid="{047243B9-9DFF-4EB9-9B0E-448B0220FA5A}" name="П" dataDxfId="111" dataCellStyle="Normal"/>
    <tableColumn id="18" xr3:uid="{4D00291B-CF36-4F41-AC34-80FAC8E5921B}" name="Р" dataDxfId="110" dataCellStyle="Normal"/>
    <tableColumn id="19" xr3:uid="{4345004C-DEBD-4454-AF44-926E97DC61C4}" name="С" dataDxfId="109" dataCellStyle="Normal"/>
    <tableColumn id="20" xr3:uid="{3B9C4792-DC85-4E7E-A154-623A4C946E8C}" name="Т" dataDxfId="108" dataCellStyle="Normal"/>
    <tableColumn id="21" xr3:uid="{9DB3A05A-A7FE-43C1-84BB-274FEF15D93C}" name="У" dataDxfId="107" dataCellStyle="Normal"/>
    <tableColumn id="22" xr3:uid="{619FD5F6-2371-40A6-BC57-6EEADA894C56}" name="Ф" dataDxfId="106" dataCellStyle="Normal"/>
    <tableColumn id="23" xr3:uid="{14E73068-11A8-471F-9BD7-0D4C7DF03064}" name="Х" dataDxfId="105" dataCellStyle="Normal"/>
    <tableColumn id="24" xr3:uid="{043033A1-9449-463F-A7CA-7F56E5634F08}" name="Ц" dataDxfId="104" dataCellStyle="Normal"/>
    <tableColumn id="25" xr3:uid="{9F36D7B3-8AD4-4EF6-B0A5-12BE95A87E4C}" name="Ч" dataDxfId="103" dataCellStyle="Normal"/>
    <tableColumn id="26" xr3:uid="{BCDB9816-B3CD-40E8-9006-1453A5FFF8ED}" name="Ш" dataDxfId="102" dataCellStyle="Normal"/>
    <tableColumn id="27" xr3:uid="{76939AC5-E708-4837-946E-FB8D53E454A5}" name="Щ" dataDxfId="101" dataCellStyle="Normal"/>
    <tableColumn id="28" xr3:uid="{EF308336-4A74-4E7C-BBCE-FA770476C353}" name="Ъ" dataDxfId="100" dataCellStyle="Normal"/>
    <tableColumn id="29" xr3:uid="{33A4F597-D8BE-4879-B6B8-EAAC172B47DE}" name="Ы" dataDxfId="99" dataCellStyle="Normal"/>
    <tableColumn id="30" xr3:uid="{911A3482-0C01-4E4B-93E7-BACAE51810AF}" name="Ь" dataDxfId="98" dataCellStyle="Normal"/>
    <tableColumn id="31" xr3:uid="{CE6CA52B-FAE9-44F0-8E36-0D1E46A1AEF9}" name="Э" dataDxfId="97" dataCellStyle="Normal"/>
    <tableColumn id="32" xr3:uid="{E6C2BB02-F61C-4E62-A0FE-0A8CB0202111}" name="Ю" dataDxfId="96" dataCellStyle="Normal"/>
    <tableColumn id="34" xr3:uid="{F0BF3C1F-8583-44C8-A7C0-44785A619070}" name="Я" dataDxfId="95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94" dataDxfId="92" headerRowBorderDxfId="93">
  <tableColumns count="34">
    <tableColumn id="1" xr3:uid="{166CD873-9637-4E73-82FF-C27360ECBFE3}" name=" " dataDxfId="91"/>
    <tableColumn id="2" xr3:uid="{A0462D39-D54F-4ECD-B453-FC14B97B6A23}" name="А" dataDxfId="90" dataCellStyle="Percent">
      <calculatedColumnFormula>(B38/SUM(old_ru[])+B74/SUM(Dostoevsky[])+B110/SUM(crypt_ru[]))/3</calculatedColumnFormula>
    </tableColumn>
    <tableColumn id="3" xr3:uid="{A9AE4D55-AB5F-46A9-AABE-F90F428D3AA9}" name="Б" dataDxfId="89" dataCellStyle="Percent">
      <calculatedColumnFormula>(C38/SUM(old_ru[])+C74/SUM(Dostoevsky[])+C110/SUM(crypt_ru[]))/3</calculatedColumnFormula>
    </tableColumn>
    <tableColumn id="4" xr3:uid="{9CE5CE3B-022E-4B8F-B51E-719960127C40}" name="В" dataDxfId="88" dataCellStyle="Percent">
      <calculatedColumnFormula>(D38/SUM(old_ru[])+D74/SUM(Dostoevsky[])+D110/SUM(crypt_ru[]))/3</calculatedColumnFormula>
    </tableColumn>
    <tableColumn id="5" xr3:uid="{AA24871A-6696-4DC0-B66A-B83C2AB4613C}" name="Г" dataDxfId="87" dataCellStyle="Percent">
      <calculatedColumnFormula>(E38/SUM(old_ru[])+E74/SUM(Dostoevsky[])+E110/SUM(crypt_ru[]))/3</calculatedColumnFormula>
    </tableColumn>
    <tableColumn id="6" xr3:uid="{69F1D65D-D35B-4C6E-904D-6B17B1ECF9D8}" name="Д" dataDxfId="86" dataCellStyle="Percent">
      <calculatedColumnFormula>(F38/SUM(old_ru[])+F74/SUM(Dostoevsky[])+F110/SUM(crypt_ru[]))/3</calculatedColumnFormula>
    </tableColumn>
    <tableColumn id="7" xr3:uid="{701B6EFB-D566-4241-B697-D224A403643B}" name="Е" dataDxfId="85" dataCellStyle="Percent">
      <calculatedColumnFormula>(G38/SUM(old_ru[])+G74/SUM(Dostoevsky[])+G110/SUM(crypt_ru[]))/3</calculatedColumnFormula>
    </tableColumn>
    <tableColumn id="33" xr3:uid="{5FA6924F-0D47-4145-9430-6FEDE63711DA}" name="Ё" dataDxfId="84" dataCellStyle="Percent">
      <calculatedColumnFormula>(H38/SUM(old_ru[])+H74/SUM(Dostoevsky[])+H110/SUM(crypt_ru[]))/3</calculatedColumnFormula>
    </tableColumn>
    <tableColumn id="8" xr3:uid="{2626F1D0-4042-4E86-BF8A-67CCB68613EC}" name="Ж" dataDxfId="83" dataCellStyle="Percent">
      <calculatedColumnFormula>(I38/SUM(old_ru[])+I74/SUM(Dostoevsky[])+I110/SUM(crypt_ru[]))/3</calculatedColumnFormula>
    </tableColumn>
    <tableColumn id="9" xr3:uid="{018625B2-606A-4C67-B204-E0D6EAF53661}" name="З" dataDxfId="82" dataCellStyle="Percent">
      <calculatedColumnFormula>(J38/SUM(old_ru[])+J74/SUM(Dostoevsky[])+J110/SUM(crypt_ru[]))/3</calculatedColumnFormula>
    </tableColumn>
    <tableColumn id="10" xr3:uid="{0894BE63-1E08-4AD8-BB84-EF90BF90AE9E}" name="И" dataDxfId="81" dataCellStyle="Percent">
      <calculatedColumnFormula>(K38/SUM(old_ru[])+K74/SUM(Dostoevsky[])+K110/SUM(crypt_ru[]))/3</calculatedColumnFormula>
    </tableColumn>
    <tableColumn id="11" xr3:uid="{84E0C7E4-2FDD-4858-95EC-FA1588084A1C}" name="Й" dataDxfId="80" dataCellStyle="Percent">
      <calculatedColumnFormula>(L38/SUM(old_ru[])+L74/SUM(Dostoevsky[])+L110/SUM(crypt_ru[]))/3</calculatedColumnFormula>
    </tableColumn>
    <tableColumn id="12" xr3:uid="{54E379C2-7E45-4BF8-AAC5-4900C0DAA6DE}" name="К" dataDxfId="79" dataCellStyle="Percent">
      <calculatedColumnFormula>(M38/SUM(old_ru[])+M74/SUM(Dostoevsky[])+M110/SUM(crypt_ru[]))/3</calculatedColumnFormula>
    </tableColumn>
    <tableColumn id="13" xr3:uid="{8F93862D-1B62-4132-8A05-73152127ED29}" name="Л" dataDxfId="78" dataCellStyle="Percent">
      <calculatedColumnFormula>(N38/SUM(old_ru[])+N74/SUM(Dostoevsky[])+N110/SUM(crypt_ru[]))/3</calculatedColumnFormula>
    </tableColumn>
    <tableColumn id="14" xr3:uid="{B67D0338-62F7-4E43-A5D5-06139103FFE6}" name="М" dataDxfId="77" dataCellStyle="Percent">
      <calculatedColumnFormula>(O38/SUM(old_ru[])+O74/SUM(Dostoevsky[])+O110/SUM(crypt_ru[]))/3</calculatedColumnFormula>
    </tableColumn>
    <tableColumn id="15" xr3:uid="{2A8C98C3-6EF2-428B-950B-24E7F2D96402}" name="Н" dataDxfId="76" dataCellStyle="Percent">
      <calculatedColumnFormula>(P38/SUM(old_ru[])+P74/SUM(Dostoevsky[])+P110/SUM(crypt_ru[]))/3</calculatedColumnFormula>
    </tableColumn>
    <tableColumn id="16" xr3:uid="{46DC3AF1-D84B-4DF1-9D57-7504F5297326}" name="О" dataDxfId="75" dataCellStyle="Percent">
      <calculatedColumnFormula>(Q38/SUM(old_ru[])+Q74/SUM(Dostoevsky[])+Q110/SUM(crypt_ru[]))/3</calculatedColumnFormula>
    </tableColumn>
    <tableColumn id="17" xr3:uid="{A6FBAF22-9185-49B5-AA1C-866B6E0DCEB4}" name="П" dataDxfId="74" dataCellStyle="Percent">
      <calculatedColumnFormula>(R38/SUM(old_ru[])+R74/SUM(Dostoevsky[])+R110/SUM(crypt_ru[]))/3</calculatedColumnFormula>
    </tableColumn>
    <tableColumn id="18" xr3:uid="{84A4C294-FC04-490A-9035-D7D6A5234817}" name="Р" dataDxfId="73" dataCellStyle="Percent">
      <calculatedColumnFormula>(S38/SUM(old_ru[])+S74/SUM(Dostoevsky[])+S110/SUM(crypt_ru[]))/3</calculatedColumnFormula>
    </tableColumn>
    <tableColumn id="19" xr3:uid="{68686D84-CE90-4C54-A685-C31AC50FA84F}" name="С" dataDxfId="72" dataCellStyle="Percent">
      <calculatedColumnFormula>(T38/SUM(old_ru[])+T74/SUM(Dostoevsky[])+T110/SUM(crypt_ru[]))/3</calculatedColumnFormula>
    </tableColumn>
    <tableColumn id="20" xr3:uid="{0607CC58-1015-4B14-9ADF-29366F197411}" name="Т" dataDxfId="71" dataCellStyle="Percent">
      <calculatedColumnFormula>(U38/SUM(old_ru[])+U74/SUM(Dostoevsky[])+U110/SUM(crypt_ru[]))/3</calculatedColumnFormula>
    </tableColumn>
    <tableColumn id="21" xr3:uid="{0DDBB28F-A4AD-464A-AE90-2F844933BE0A}" name="У" dataDxfId="70" dataCellStyle="Percent">
      <calculatedColumnFormula>(V38/SUM(old_ru[])+V74/SUM(Dostoevsky[])+V110/SUM(crypt_ru[]))/3</calculatedColumnFormula>
    </tableColumn>
    <tableColumn id="22" xr3:uid="{9B1748FD-4044-42DB-86F3-A8A0F8506205}" name="Ф" dataDxfId="69" dataCellStyle="Percent">
      <calculatedColumnFormula>(W38/SUM(old_ru[])+W74/SUM(Dostoevsky[])+W110/SUM(crypt_ru[]))/3</calculatedColumnFormula>
    </tableColumn>
    <tableColumn id="23" xr3:uid="{83F03ADB-C7A8-4C68-BC8D-9B7CDD1A302C}" name="Х" dataDxfId="68" dataCellStyle="Percent">
      <calculatedColumnFormula>(X38/SUM(old_ru[])+X74/SUM(Dostoevsky[])+X110/SUM(crypt_ru[]))/3</calculatedColumnFormula>
    </tableColumn>
    <tableColumn id="24" xr3:uid="{E260259D-8683-4AEB-9021-66C4FA6B4FEF}" name="Ц" dataDxfId="67" dataCellStyle="Percent">
      <calculatedColumnFormula>(Y38/SUM(old_ru[])+Y74/SUM(Dostoevsky[])+Y110/SUM(crypt_ru[]))/3</calculatedColumnFormula>
    </tableColumn>
    <tableColumn id="25" xr3:uid="{348E563D-4BE1-466B-8990-54D1D68CFB4F}" name="Ч" dataDxfId="66" dataCellStyle="Percent">
      <calculatedColumnFormula>(Z38/SUM(old_ru[])+Z74/SUM(Dostoevsky[])+Z110/SUM(crypt_ru[]))/3</calculatedColumnFormula>
    </tableColumn>
    <tableColumn id="26" xr3:uid="{BF05B03A-0FD2-4620-8452-14017F0A4DDC}" name="Ш" dataDxfId="65" dataCellStyle="Percent">
      <calculatedColumnFormula>(AA38/SUM(old_ru[])+AA74/SUM(Dostoevsky[])+AA110/SUM(crypt_ru[]))/3</calculatedColumnFormula>
    </tableColumn>
    <tableColumn id="27" xr3:uid="{41C7DC46-0A4F-4B56-A606-ED91D5B75D99}" name="Щ" dataDxfId="64" dataCellStyle="Percent">
      <calculatedColumnFormula>(AB38/SUM(old_ru[])+AB74/SUM(Dostoevsky[])+AB110/SUM(crypt_ru[]))/3</calculatedColumnFormula>
    </tableColumn>
    <tableColumn id="28" xr3:uid="{E9D9AA6D-6DD3-4FE3-8D36-0A4104FE2D8B}" name="Ъ" dataDxfId="63" dataCellStyle="Percent">
      <calculatedColumnFormula>(AC38/SUM(old_ru[])+AC74/SUM(Dostoevsky[])+AC110/SUM(crypt_ru[]))/3</calculatedColumnFormula>
    </tableColumn>
    <tableColumn id="29" xr3:uid="{C904D57E-7841-4C85-B8A7-0C43479051DF}" name="Ы" dataDxfId="62" dataCellStyle="Percent">
      <calculatedColumnFormula>(AD38/SUM(old_ru[])+AD74/SUM(Dostoevsky[])+AD110/SUM(crypt_ru[]))/3</calculatedColumnFormula>
    </tableColumn>
    <tableColumn id="30" xr3:uid="{A03A8450-C74A-4A22-9427-2050403E0F01}" name="Ь" dataDxfId="61" dataCellStyle="Percent">
      <calculatedColumnFormula>(AE38/SUM(old_ru[])+AE74/SUM(Dostoevsky[])+AE110/SUM(crypt_ru[]))/3</calculatedColumnFormula>
    </tableColumn>
    <tableColumn id="31" xr3:uid="{2FDB5383-C1E2-4464-9A4D-A8DF99D6897B}" name="Э" dataDxfId="60" dataCellStyle="Percent">
      <calculatedColumnFormula>(AF38/SUM(old_ru[])+AF74/SUM(Dostoevsky[])+AF110/SUM(crypt_ru[]))/3</calculatedColumnFormula>
    </tableColumn>
    <tableColumn id="32" xr3:uid="{6E696BAF-3D1D-4FFB-99B3-13705EEC8BE1}" name="Ю" dataDxfId="59" dataCellStyle="Percent">
      <calculatedColumnFormula>(AG38/SUM(old_ru[])+AG74/SUM(Dostoevsky[])+AG110/SUM(crypt_ru[]))/3</calculatedColumnFormula>
    </tableColumn>
    <tableColumn id="34" xr3:uid="{8BCEE30F-57A7-4D1F-9E7A-5EFB411760C7}" name="Я" dataDxfId="58" dataCellStyle="Percent">
      <calculatedColumnFormula>(AH38/SUM(old_ru[])+AH74/SUM(Dostoevsky[])+AH110/SUM(crypt_ru[]))/3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s.wellesley.edu/~fturbak/codman/letterfreq.html" TargetMode="External"/><Relationship Id="rId13" Type="http://schemas.openxmlformats.org/officeDocument/2006/relationships/hyperlink" Target="http://en.algoritmy.net/article/40379/Letter-frequency-English" TargetMode="External"/><Relationship Id="rId18" Type="http://schemas.openxmlformats.org/officeDocument/2006/relationships/hyperlink" Target="https://www3.nd.edu/~busiforc/handouts/cryptography/letterfrequencies.html" TargetMode="External"/><Relationship Id="rId3" Type="http://schemas.openxmlformats.org/officeDocument/2006/relationships/hyperlink" Target="http://en.algoritmy.net/article/40379/Letter-frequency-English" TargetMode="External"/><Relationship Id="rId7" Type="http://schemas.openxmlformats.org/officeDocument/2006/relationships/hyperlink" Target="https://www.lexico.com/explore/which-letters-are-used-most" TargetMode="External"/><Relationship Id="rId12" Type="http://schemas.openxmlformats.org/officeDocument/2006/relationships/hyperlink" Target="http://norvig.com/mayzner.html" TargetMode="External"/><Relationship Id="rId17" Type="http://schemas.openxmlformats.org/officeDocument/2006/relationships/hyperlink" Target="http://practicalcryptography.com/cryptanalysis/letter-frequencies-various-languages/english-letter-frequencies/" TargetMode="External"/><Relationship Id="rId2" Type="http://schemas.openxmlformats.org/officeDocument/2006/relationships/hyperlink" Target="https://www.sttmedia.com/characterfrequency-english" TargetMode="External"/><Relationship Id="rId16" Type="http://schemas.openxmlformats.org/officeDocument/2006/relationships/hyperlink" Target="http://practicalcryptography.com/cryptanalysis/letter-frequencies-various-languages/english-letter-frequencies/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s://www.lexico.com/explore/which-letters-are-used-most" TargetMode="External"/><Relationship Id="rId11" Type="http://schemas.openxmlformats.org/officeDocument/2006/relationships/hyperlink" Target="https://core.ac.uk/download/pdf/231084615.pdf" TargetMode="External"/><Relationship Id="rId5" Type="http://schemas.openxmlformats.org/officeDocument/2006/relationships/hyperlink" Target="http://pi.math.cornell.edu/~mec/2003-2004/cryptography/subs/frequencies.html" TargetMode="External"/><Relationship Id="rId15" Type="http://schemas.openxmlformats.org/officeDocument/2006/relationships/hyperlink" Target="http://cs.wellesley.edu/~fturbak/codman/letterfreq.html" TargetMode="External"/><Relationship Id="rId10" Type="http://schemas.openxmlformats.org/officeDocument/2006/relationships/hyperlink" Target="http://norvig.com/mayzner.html" TargetMode="External"/><Relationship Id="rId4" Type="http://schemas.openxmlformats.org/officeDocument/2006/relationships/hyperlink" Target="http://pi.math.cornell.edu/~mec/2003-2004/cryptography/subs/frequencies.html" TargetMode="External"/><Relationship Id="rId9" Type="http://schemas.openxmlformats.org/officeDocument/2006/relationships/hyperlink" Target="https://core.ac.uk/download/pdf/231084615.pdf" TargetMode="External"/><Relationship Id="rId14" Type="http://schemas.openxmlformats.org/officeDocument/2006/relationships/hyperlink" Target="https://www3.nd.edu/~busiforc/handouts/cryptography/Letter%20Frequencie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g--web.chat.ru/texts.html" TargetMode="External"/><Relationship Id="rId3" Type="http://schemas.openxmlformats.org/officeDocument/2006/relationships/hyperlink" Target="http://dict.ruslang.ru/freq.php?act=show&amp;dic=freq_letters" TargetMode="External"/><Relationship Id="rId7" Type="http://schemas.openxmlformats.org/officeDocument/2006/relationships/hyperlink" Target="http://lg--web.chat.ru/texts.html" TargetMode="External"/><Relationship Id="rId2" Type="http://schemas.openxmlformats.org/officeDocument/2006/relationships/hyperlink" Target="http://simia.net/letters/index.html" TargetMode="External"/><Relationship Id="rId1" Type="http://schemas.openxmlformats.org/officeDocument/2006/relationships/hyperlink" Target="https://www.sttmedia.com/characterfrequency-russian" TargetMode="External"/><Relationship Id="rId6" Type="http://schemas.openxmlformats.org/officeDocument/2006/relationships/hyperlink" Target="http://simia.net/letters/index.html" TargetMode="External"/><Relationship Id="rId5" Type="http://schemas.openxmlformats.org/officeDocument/2006/relationships/hyperlink" Target="https://www.sttmedia.com/characterfrequency-russian" TargetMode="Externa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dict.ruslang.ru/freq.php?act=show&amp;dic=freq_letters" TargetMode="External"/><Relationship Id="rId9" Type="http://schemas.openxmlformats.org/officeDocument/2006/relationships/hyperlink" Target="http://practicalcryptography.com/cryptanalysis/letter-frequencies-various-languages/russian-letter-frequenci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ukrainian" TargetMode="External"/><Relationship Id="rId2" Type="http://schemas.openxmlformats.org/officeDocument/2006/relationships/hyperlink" Target="https://www.sttmedia.com/characterfrequency-ukrainian" TargetMode="External"/><Relationship Id="rId1" Type="http://schemas.openxmlformats.org/officeDocument/2006/relationships/hyperlink" Target="http://simia.net/letters/index.html" TargetMode="External"/><Relationship Id="rId4" Type="http://schemas.openxmlformats.org/officeDocument/2006/relationships/hyperlink" Target="http://simia.net/letters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table" Target="../tables/table1.xml"/><Relationship Id="rId12" Type="http://schemas.openxmlformats.org/officeDocument/2006/relationships/table" Target="../tables/table6.xml"/><Relationship Id="rId2" Type="http://schemas.openxmlformats.org/officeDocument/2006/relationships/hyperlink" Target="http://homepages.math.uic.edu/~leon/mcs425-s08/handouts/char_freq2.pdf" TargetMode="Externa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table" Target="../tables/table5.xml"/><Relationship Id="rId5" Type="http://schemas.openxmlformats.org/officeDocument/2006/relationships/hyperlink" Target="https://link.springer.com/content/pdf/10.3758/BF03201360.pdf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14"/>
  <sheetViews>
    <sheetView workbookViewId="0">
      <selection activeCell="P8" sqref="P8"/>
    </sheetView>
  </sheetViews>
  <sheetFormatPr defaultColWidth="0" defaultRowHeight="15" zeroHeight="1"/>
  <cols>
    <col min="1" max="16" width="9.140625" style="128" customWidth="1"/>
    <col min="17" max="16384" width="9.140625" style="128" hidden="1"/>
  </cols>
  <sheetData>
    <row r="1" spans="1:16">
      <c r="A1" s="27"/>
      <c r="B1" s="12"/>
      <c r="C1" s="12"/>
      <c r="D1" s="25"/>
      <c r="E1" s="22"/>
      <c r="F1" s="28"/>
      <c r="G1" s="23"/>
      <c r="H1" s="12"/>
      <c r="I1" s="13"/>
      <c r="J1" s="28"/>
      <c r="K1" s="32"/>
      <c r="L1" s="235"/>
      <c r="N1" s="143"/>
      <c r="O1" s="125" t="s">
        <v>46</v>
      </c>
      <c r="P1" s="125" t="s">
        <v>47</v>
      </c>
    </row>
    <row r="2" spans="1:16">
      <c r="A2" s="14"/>
      <c r="B2" s="15"/>
      <c r="C2" s="15"/>
      <c r="D2" s="16"/>
      <c r="E2" s="17"/>
      <c r="F2" s="18"/>
      <c r="G2" s="14"/>
      <c r="H2" s="15"/>
      <c r="I2" s="14"/>
      <c r="J2" s="16"/>
      <c r="K2" s="234"/>
      <c r="L2" s="19"/>
      <c r="M2" s="103"/>
      <c r="N2" s="93">
        <v>1</v>
      </c>
      <c r="O2" s="128">
        <v>4</v>
      </c>
      <c r="P2" s="128">
        <v>4</v>
      </c>
    </row>
    <row r="3" spans="1:16">
      <c r="A3" s="236"/>
      <c r="B3" s="237"/>
      <c r="C3" s="237"/>
      <c r="D3" s="233"/>
      <c r="E3" s="238"/>
      <c r="F3" s="232"/>
      <c r="G3" s="239"/>
      <c r="H3" s="237"/>
      <c r="I3" s="240"/>
      <c r="J3" s="241"/>
      <c r="K3" s="19"/>
      <c r="L3" s="19"/>
      <c r="M3" s="103"/>
      <c r="N3" s="34">
        <v>2</v>
      </c>
      <c r="O3" s="128">
        <v>3</v>
      </c>
      <c r="P3" s="128">
        <v>4</v>
      </c>
    </row>
    <row r="4" spans="1:16">
      <c r="M4" s="103"/>
      <c r="N4" s="35">
        <v>3</v>
      </c>
      <c r="O4" s="128">
        <v>2</v>
      </c>
      <c r="P4" s="128">
        <v>2</v>
      </c>
    </row>
    <row r="5" spans="1:16">
      <c r="N5" s="11">
        <v>4</v>
      </c>
      <c r="O5" s="128">
        <v>2</v>
      </c>
      <c r="P5" s="128">
        <v>2</v>
      </c>
    </row>
    <row r="6" spans="1:16">
      <c r="N6" s="36">
        <v>5</v>
      </c>
      <c r="O6" s="128">
        <v>1</v>
      </c>
      <c r="P6" s="128">
        <v>2</v>
      </c>
    </row>
    <row r="7" spans="1:16">
      <c r="N7" s="42">
        <v>6</v>
      </c>
      <c r="O7" s="128">
        <v>3</v>
      </c>
      <c r="P7" s="128">
        <v>3</v>
      </c>
    </row>
    <row r="8" spans="1:16">
      <c r="N8" s="43">
        <v>7</v>
      </c>
      <c r="O8" s="128">
        <v>0</v>
      </c>
      <c r="P8" s="128">
        <v>1</v>
      </c>
    </row>
    <row r="9" spans="1:16" hidden="1"/>
    <row r="10" spans="1:16" hidden="1"/>
    <row r="11" spans="1:16" hidden="1"/>
    <row r="12" spans="1:16" hidden="1"/>
    <row r="13" spans="1:16" hidden="1"/>
    <row r="14" spans="1:16" hidden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/>
  <cols>
    <col min="1" max="1" width="12" style="113" bestFit="1" customWidth="1"/>
    <col min="2" max="15" width="10.7109375" style="126" customWidth="1"/>
    <col min="16" max="16" width="12" style="113" bestFit="1" customWidth="1"/>
    <col min="17" max="17" width="10.7109375" style="126" customWidth="1"/>
    <col min="18" max="21" width="10.85546875" style="126" customWidth="1"/>
    <col min="22" max="30" width="0" style="126" hidden="1" customWidth="1"/>
    <col min="31" max="16384" width="10.7109375" style="126" hidden="1"/>
  </cols>
  <sheetData>
    <row r="1" spans="1:30" ht="13.7" customHeight="1">
      <c r="A1" s="388" t="s">
        <v>925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</row>
    <row r="2" spans="1:30" ht="13.7" hidden="1" customHeight="1" outlineLevel="1">
      <c r="A2" s="107" t="s">
        <v>43</v>
      </c>
      <c r="B2" s="95" t="s">
        <v>5</v>
      </c>
      <c r="C2" s="95">
        <v>1</v>
      </c>
      <c r="D2" s="95">
        <v>2</v>
      </c>
      <c r="E2" s="94">
        <v>3</v>
      </c>
      <c r="F2" s="94">
        <v>4</v>
      </c>
      <c r="G2" s="94">
        <v>5</v>
      </c>
      <c r="H2" s="94">
        <v>6</v>
      </c>
      <c r="I2" s="95">
        <v>7</v>
      </c>
      <c r="J2" s="95">
        <v>8</v>
      </c>
      <c r="K2" s="94">
        <v>9</v>
      </c>
      <c r="L2" s="94">
        <v>0</v>
      </c>
      <c r="M2" s="94" t="s">
        <v>1</v>
      </c>
      <c r="N2" s="94" t="s">
        <v>2</v>
      </c>
      <c r="O2" s="94" t="s">
        <v>3</v>
      </c>
      <c r="P2" s="115" t="s">
        <v>43</v>
      </c>
      <c r="R2" s="394" t="s">
        <v>922</v>
      </c>
      <c r="S2" s="394"/>
      <c r="T2" s="394"/>
      <c r="U2" s="394"/>
      <c r="V2" s="128"/>
      <c r="W2" s="128"/>
      <c r="X2" s="128"/>
      <c r="Y2" s="128"/>
      <c r="Z2" s="128"/>
      <c r="AA2" s="128"/>
      <c r="AB2" s="128"/>
      <c r="AC2" s="128"/>
      <c r="AD2" s="128"/>
    </row>
    <row r="3" spans="1:30" ht="13.7" hidden="1" customHeight="1" outlineLevel="1">
      <c r="A3" s="108" t="s">
        <v>306</v>
      </c>
      <c r="B3" s="297" t="s">
        <v>81</v>
      </c>
      <c r="C3" s="313" t="s">
        <v>102</v>
      </c>
      <c r="D3" s="313" t="s">
        <v>103</v>
      </c>
      <c r="E3" s="313" t="s">
        <v>104</v>
      </c>
      <c r="F3" s="313" t="s">
        <v>105</v>
      </c>
      <c r="G3" s="313" t="s">
        <v>106</v>
      </c>
      <c r="H3" s="313" t="s">
        <v>107</v>
      </c>
      <c r="I3" s="313" t="s">
        <v>108</v>
      </c>
      <c r="J3" s="313" t="s">
        <v>109</v>
      </c>
      <c r="K3" s="313" t="s">
        <v>110</v>
      </c>
      <c r="L3" s="313" t="s">
        <v>111</v>
      </c>
      <c r="M3" s="331" t="s">
        <v>992</v>
      </c>
      <c r="N3" s="331" t="s">
        <v>991</v>
      </c>
      <c r="O3" s="300" t="s">
        <v>130</v>
      </c>
      <c r="P3" s="116" t="s">
        <v>306</v>
      </c>
      <c r="R3" s="388" t="s">
        <v>323</v>
      </c>
      <c r="S3" s="388"/>
      <c r="T3" s="388"/>
      <c r="U3" s="388"/>
      <c r="V3" s="128"/>
      <c r="W3" s="128"/>
      <c r="X3" s="128"/>
      <c r="Y3" s="128"/>
      <c r="Z3" s="128"/>
      <c r="AA3" s="128"/>
      <c r="AB3" s="128"/>
      <c r="AC3" s="128"/>
      <c r="AD3" s="128"/>
    </row>
    <row r="4" spans="1:30" ht="13.7" hidden="1" customHeight="1" outlineLevel="1">
      <c r="A4" s="109" t="s">
        <v>915</v>
      </c>
      <c r="B4" s="414" t="s">
        <v>145</v>
      </c>
      <c r="C4" s="279" t="s">
        <v>556</v>
      </c>
      <c r="D4" s="279" t="s">
        <v>926</v>
      </c>
      <c r="E4" s="279" t="s">
        <v>568</v>
      </c>
      <c r="F4" s="279" t="s">
        <v>555</v>
      </c>
      <c r="G4" s="279" t="s">
        <v>569</v>
      </c>
      <c r="H4" s="256" t="s">
        <v>629</v>
      </c>
      <c r="I4" s="256" t="s">
        <v>627</v>
      </c>
      <c r="J4" s="256" t="s">
        <v>931</v>
      </c>
      <c r="K4" s="256" t="s">
        <v>508</v>
      </c>
      <c r="L4" s="256" t="s">
        <v>624</v>
      </c>
      <c r="M4" s="256" t="s">
        <v>622</v>
      </c>
      <c r="N4" s="256" t="s">
        <v>620</v>
      </c>
      <c r="O4" s="386" t="s">
        <v>363</v>
      </c>
      <c r="P4" s="117" t="s">
        <v>915</v>
      </c>
      <c r="R4" s="389" t="s">
        <v>325</v>
      </c>
      <c r="S4" s="389"/>
      <c r="T4" s="389"/>
      <c r="U4" s="389"/>
      <c r="V4" s="128"/>
      <c r="W4" s="128"/>
      <c r="X4" s="128"/>
      <c r="Y4" s="128"/>
      <c r="Z4" s="128"/>
      <c r="AA4" s="128"/>
      <c r="AB4" s="128"/>
      <c r="AC4" s="128"/>
      <c r="AD4" s="128"/>
    </row>
    <row r="5" spans="1:30" s="231" customFormat="1" ht="13.7" hidden="1" customHeight="1" outlineLevel="1">
      <c r="A5" s="109" t="s">
        <v>916</v>
      </c>
      <c r="B5" s="414"/>
      <c r="C5" s="279" t="s">
        <v>808</v>
      </c>
      <c r="D5" s="279" t="s">
        <v>810</v>
      </c>
      <c r="E5" s="279" t="s">
        <v>812</v>
      </c>
      <c r="F5" s="279" t="s">
        <v>814</v>
      </c>
      <c r="G5" s="279" t="s">
        <v>816</v>
      </c>
      <c r="H5" s="279" t="s">
        <v>818</v>
      </c>
      <c r="I5" s="279" t="s">
        <v>820</v>
      </c>
      <c r="J5" s="279" t="s">
        <v>822</v>
      </c>
      <c r="K5" s="279" t="s">
        <v>824</v>
      </c>
      <c r="L5" s="279" t="s">
        <v>826</v>
      </c>
      <c r="M5" s="279" t="s">
        <v>907</v>
      </c>
      <c r="N5" s="279" t="s">
        <v>828</v>
      </c>
      <c r="O5" s="386"/>
      <c r="P5" s="117" t="s">
        <v>916</v>
      </c>
      <c r="R5" s="390" t="s">
        <v>921</v>
      </c>
      <c r="S5" s="390"/>
      <c r="T5" s="390"/>
      <c r="U5" s="390"/>
      <c r="V5" s="248"/>
      <c r="W5" s="248"/>
      <c r="X5" s="248"/>
      <c r="Y5" s="248"/>
      <c r="Z5" s="248"/>
      <c r="AA5" s="248"/>
      <c r="AB5" s="248"/>
      <c r="AC5" s="248"/>
      <c r="AD5" s="248"/>
    </row>
    <row r="6" spans="1:30" ht="13.7" hidden="1" customHeight="1" outlineLevel="1">
      <c r="A6" s="109" t="s">
        <v>917</v>
      </c>
      <c r="B6" s="387"/>
      <c r="C6" s="279" t="s">
        <v>558</v>
      </c>
      <c r="D6" s="279" t="s">
        <v>594</v>
      </c>
      <c r="E6" s="279" t="s">
        <v>595</v>
      </c>
      <c r="F6" s="279" t="s">
        <v>596</v>
      </c>
      <c r="G6" s="279" t="s">
        <v>597</v>
      </c>
      <c r="H6" s="256" t="s">
        <v>628</v>
      </c>
      <c r="I6" s="256" t="s">
        <v>626</v>
      </c>
      <c r="J6" s="256" t="s">
        <v>625</v>
      </c>
      <c r="K6" s="256" t="s">
        <v>510</v>
      </c>
      <c r="L6" s="256" t="s">
        <v>623</v>
      </c>
      <c r="M6" s="256" t="s">
        <v>621</v>
      </c>
      <c r="N6" s="256" t="s">
        <v>619</v>
      </c>
      <c r="O6" s="386" t="s">
        <v>355</v>
      </c>
      <c r="P6" s="117" t="s">
        <v>917</v>
      </c>
      <c r="R6" s="391" t="s">
        <v>909</v>
      </c>
      <c r="S6" s="391"/>
      <c r="T6" s="391"/>
      <c r="U6" s="391"/>
      <c r="V6" s="128"/>
      <c r="W6" s="128"/>
      <c r="X6" s="128"/>
      <c r="Y6" s="128"/>
      <c r="Z6" s="128"/>
      <c r="AA6" s="128"/>
      <c r="AB6" s="128"/>
      <c r="AC6" s="128"/>
      <c r="AD6" s="128"/>
    </row>
    <row r="7" spans="1:30" s="231" customFormat="1" ht="13.7" hidden="1" customHeight="1" outlineLevel="1">
      <c r="A7" s="109" t="s">
        <v>918</v>
      </c>
      <c r="B7" s="387"/>
      <c r="C7" s="279" t="s">
        <v>809</v>
      </c>
      <c r="D7" s="279" t="s">
        <v>811</v>
      </c>
      <c r="E7" s="279" t="s">
        <v>813</v>
      </c>
      <c r="F7" s="279" t="s">
        <v>815</v>
      </c>
      <c r="G7" s="279" t="s">
        <v>817</v>
      </c>
      <c r="H7" s="279" t="s">
        <v>819</v>
      </c>
      <c r="I7" s="279" t="s">
        <v>821</v>
      </c>
      <c r="J7" s="279" t="s">
        <v>823</v>
      </c>
      <c r="K7" s="279" t="s">
        <v>825</v>
      </c>
      <c r="L7" s="279" t="s">
        <v>827</v>
      </c>
      <c r="M7" s="279" t="s">
        <v>908</v>
      </c>
      <c r="N7" s="279" t="s">
        <v>829</v>
      </c>
      <c r="O7" s="386"/>
      <c r="P7" s="117" t="s">
        <v>918</v>
      </c>
      <c r="R7" s="392" t="s">
        <v>505</v>
      </c>
      <c r="S7" s="392"/>
      <c r="T7" s="392"/>
      <c r="U7" s="392"/>
      <c r="V7" s="248"/>
      <c r="W7" s="248"/>
      <c r="X7" s="248"/>
      <c r="Y7" s="248"/>
      <c r="Z7" s="248"/>
      <c r="AA7" s="248"/>
      <c r="AB7" s="248"/>
      <c r="AC7" s="248"/>
      <c r="AD7" s="248"/>
    </row>
    <row r="8" spans="1:30" ht="13.7" hidden="1" customHeight="1" outlineLevel="1">
      <c r="A8" s="110" t="s">
        <v>39</v>
      </c>
      <c r="B8" s="298" t="s">
        <v>492</v>
      </c>
      <c r="C8" s="294" t="s">
        <v>575</v>
      </c>
      <c r="D8" s="294" t="s">
        <v>576</v>
      </c>
      <c r="E8" s="294" t="s">
        <v>577</v>
      </c>
      <c r="F8" s="294" t="s">
        <v>578</v>
      </c>
      <c r="G8" s="294" t="s">
        <v>579</v>
      </c>
      <c r="H8" s="294" t="s">
        <v>580</v>
      </c>
      <c r="I8" s="294" t="s">
        <v>582</v>
      </c>
      <c r="J8" s="294" t="s">
        <v>581</v>
      </c>
      <c r="K8" s="293" t="s">
        <v>633</v>
      </c>
      <c r="L8" s="294" t="s">
        <v>583</v>
      </c>
      <c r="M8" s="294" t="s">
        <v>585</v>
      </c>
      <c r="N8" s="294" t="s">
        <v>584</v>
      </c>
      <c r="O8" s="300" t="s">
        <v>364</v>
      </c>
      <c r="P8" s="118" t="s">
        <v>39</v>
      </c>
      <c r="R8" s="393" t="s">
        <v>324</v>
      </c>
      <c r="S8" s="393"/>
      <c r="T8" s="393"/>
      <c r="U8" s="393"/>
      <c r="V8" s="128"/>
      <c r="W8" s="128"/>
      <c r="X8" s="128"/>
      <c r="Y8" s="128"/>
      <c r="Z8" s="128"/>
      <c r="AA8" s="128"/>
      <c r="AB8" s="128"/>
      <c r="AC8" s="128"/>
      <c r="AD8" s="128"/>
    </row>
    <row r="9" spans="1:30" s="311" customFormat="1" ht="13.7" hidden="1" customHeight="1" outlineLevel="1" thickBot="1">
      <c r="A9" s="242" t="s">
        <v>41</v>
      </c>
      <c r="B9" s="243"/>
      <c r="C9" s="295" t="s">
        <v>586</v>
      </c>
      <c r="D9" s="295" t="s">
        <v>574</v>
      </c>
      <c r="E9" s="295" t="s">
        <v>587</v>
      </c>
      <c r="F9" s="295" t="s">
        <v>588</v>
      </c>
      <c r="G9" s="295" t="s">
        <v>573</v>
      </c>
      <c r="H9" s="295" t="s">
        <v>589</v>
      </c>
      <c r="I9" s="295" t="s">
        <v>572</v>
      </c>
      <c r="J9" s="295" t="s">
        <v>590</v>
      </c>
      <c r="K9" s="295" t="s">
        <v>571</v>
      </c>
      <c r="L9" s="295" t="s">
        <v>591</v>
      </c>
      <c r="M9" s="257" t="s">
        <v>137</v>
      </c>
      <c r="N9" s="257" t="s">
        <v>138</v>
      </c>
      <c r="O9" s="301" t="s">
        <v>354</v>
      </c>
      <c r="P9" s="245" t="s">
        <v>41</v>
      </c>
      <c r="Q9" s="244"/>
      <c r="R9" s="310"/>
      <c r="S9" s="310"/>
      <c r="T9" s="310"/>
      <c r="U9" s="310"/>
      <c r="V9" s="273"/>
      <c r="W9" s="273"/>
      <c r="X9" s="273"/>
      <c r="Y9" s="273"/>
      <c r="Z9" s="273"/>
      <c r="AA9" s="273"/>
      <c r="AB9" s="273"/>
      <c r="AC9" s="273"/>
      <c r="AD9" s="273"/>
    </row>
    <row r="10" spans="1:30" ht="13.7" hidden="1" customHeight="1" outlineLevel="1">
      <c r="A10" s="107" t="s">
        <v>307</v>
      </c>
      <c r="B10" s="396" t="s">
        <v>4</v>
      </c>
      <c r="C10" s="92" t="s">
        <v>6</v>
      </c>
      <c r="D10" s="163" t="s">
        <v>7</v>
      </c>
      <c r="E10" s="163" t="s">
        <v>8</v>
      </c>
      <c r="F10" s="96" t="s">
        <v>9</v>
      </c>
      <c r="G10" s="97" t="s">
        <v>10</v>
      </c>
      <c r="H10" s="92" t="s">
        <v>11</v>
      </c>
      <c r="I10" s="96" t="s">
        <v>12</v>
      </c>
      <c r="J10" s="163" t="s">
        <v>13</v>
      </c>
      <c r="K10" s="163" t="s">
        <v>14</v>
      </c>
      <c r="L10" s="92" t="s">
        <v>15</v>
      </c>
      <c r="M10" s="98" t="s">
        <v>16</v>
      </c>
      <c r="N10" s="94" t="s">
        <v>17</v>
      </c>
      <c r="O10" s="258"/>
      <c r="P10" s="115" t="s">
        <v>307</v>
      </c>
      <c r="V10" s="128"/>
      <c r="W10" s="128"/>
      <c r="X10" s="128"/>
      <c r="Y10" s="128"/>
      <c r="Z10" s="128"/>
      <c r="AA10" s="128"/>
      <c r="AB10" s="128"/>
      <c r="AC10" s="128"/>
      <c r="AD10" s="128"/>
    </row>
    <row r="11" spans="1:30" ht="13.7" hidden="1" customHeight="1" outlineLevel="1">
      <c r="A11" s="107" t="s">
        <v>308</v>
      </c>
      <c r="B11" s="397"/>
      <c r="C11" s="92" t="s">
        <v>49</v>
      </c>
      <c r="D11" s="163" t="s">
        <v>50</v>
      </c>
      <c r="E11" s="163" t="s">
        <v>51</v>
      </c>
      <c r="F11" s="96" t="s">
        <v>52</v>
      </c>
      <c r="G11" s="97" t="s">
        <v>53</v>
      </c>
      <c r="H11" s="92" t="s">
        <v>54</v>
      </c>
      <c r="I11" s="96" t="s">
        <v>55</v>
      </c>
      <c r="J11" s="163" t="s">
        <v>56</v>
      </c>
      <c r="K11" s="163" t="s">
        <v>57</v>
      </c>
      <c r="L11" s="92" t="s">
        <v>58</v>
      </c>
      <c r="M11" s="98" t="s">
        <v>59</v>
      </c>
      <c r="N11" s="94" t="s">
        <v>60</v>
      </c>
      <c r="O11" s="258"/>
      <c r="P11" s="115" t="s">
        <v>308</v>
      </c>
      <c r="V11" s="128"/>
      <c r="W11" s="128"/>
      <c r="X11" s="128"/>
      <c r="Y11" s="128"/>
      <c r="Z11" s="128"/>
      <c r="AA11" s="128"/>
      <c r="AB11" s="128"/>
      <c r="AC11" s="128"/>
      <c r="AD11" s="128"/>
    </row>
    <row r="12" spans="1:30" ht="13.7" hidden="1" customHeight="1" outlineLevel="1">
      <c r="A12" s="108" t="s">
        <v>309</v>
      </c>
      <c r="B12" s="397" t="s">
        <v>4</v>
      </c>
      <c r="C12" s="92" t="s">
        <v>397</v>
      </c>
      <c r="D12" s="163" t="s">
        <v>398</v>
      </c>
      <c r="E12" s="163" t="s">
        <v>399</v>
      </c>
      <c r="F12" s="96" t="s">
        <v>400</v>
      </c>
      <c r="G12" s="97" t="s">
        <v>401</v>
      </c>
      <c r="H12" s="92" t="s">
        <v>402</v>
      </c>
      <c r="I12" s="96" t="s">
        <v>403</v>
      </c>
      <c r="J12" s="163" t="s">
        <v>405</v>
      </c>
      <c r="K12" s="163" t="s">
        <v>404</v>
      </c>
      <c r="L12" s="92" t="s">
        <v>406</v>
      </c>
      <c r="M12" s="98"/>
      <c r="N12" s="94"/>
      <c r="O12" s="258"/>
      <c r="P12" s="116" t="s">
        <v>309</v>
      </c>
      <c r="V12" s="128"/>
      <c r="W12" s="128"/>
      <c r="X12" s="128"/>
      <c r="Y12" s="128"/>
      <c r="Z12" s="128"/>
      <c r="AA12" s="128"/>
      <c r="AB12" s="128"/>
      <c r="AC12" s="128"/>
      <c r="AD12" s="128"/>
    </row>
    <row r="13" spans="1:30" ht="13.7" hidden="1" customHeight="1" outlineLevel="1">
      <c r="A13" s="108" t="s">
        <v>310</v>
      </c>
      <c r="B13" s="397"/>
      <c r="C13" s="92" t="s">
        <v>453</v>
      </c>
      <c r="D13" s="163" t="s">
        <v>454</v>
      </c>
      <c r="E13" s="163" t="s">
        <v>455</v>
      </c>
      <c r="F13" s="96" t="s">
        <v>456</v>
      </c>
      <c r="G13" s="97" t="s">
        <v>457</v>
      </c>
      <c r="H13" s="92" t="s">
        <v>458</v>
      </c>
      <c r="I13" s="96" t="s">
        <v>459</v>
      </c>
      <c r="J13" s="163" t="s">
        <v>461</v>
      </c>
      <c r="K13" s="163" t="s">
        <v>460</v>
      </c>
      <c r="L13" s="92" t="s">
        <v>462</v>
      </c>
      <c r="M13" s="98" t="s">
        <v>463</v>
      </c>
      <c r="N13" s="94" t="s">
        <v>464</v>
      </c>
      <c r="O13" s="258"/>
      <c r="P13" s="116" t="s">
        <v>310</v>
      </c>
      <c r="V13" s="128"/>
      <c r="W13" s="128"/>
      <c r="X13" s="128"/>
      <c r="Y13" s="128"/>
      <c r="Z13" s="128"/>
      <c r="AA13" s="128"/>
      <c r="AB13" s="128"/>
      <c r="AC13" s="128"/>
      <c r="AD13" s="128"/>
    </row>
    <row r="14" spans="1:30" ht="13.7" hidden="1" customHeight="1" outlineLevel="1">
      <c r="A14" s="109" t="s">
        <v>365</v>
      </c>
      <c r="B14" s="164"/>
      <c r="C14" s="92" t="s">
        <v>383</v>
      </c>
      <c r="D14" s="163" t="s">
        <v>382</v>
      </c>
      <c r="E14" s="163" t="s">
        <v>374</v>
      </c>
      <c r="F14" s="96" t="s">
        <v>391</v>
      </c>
      <c r="G14" s="97" t="s">
        <v>390</v>
      </c>
      <c r="H14" s="92" t="s">
        <v>392</v>
      </c>
      <c r="I14" s="96" t="s">
        <v>389</v>
      </c>
      <c r="J14" s="163" t="s">
        <v>370</v>
      </c>
      <c r="K14" s="163" t="s">
        <v>378</v>
      </c>
      <c r="L14" s="92" t="s">
        <v>388</v>
      </c>
      <c r="M14" s="98"/>
      <c r="N14" s="94"/>
      <c r="O14" s="258"/>
      <c r="P14" s="117" t="s">
        <v>365</v>
      </c>
      <c r="W14" s="128"/>
      <c r="X14" s="128"/>
      <c r="Y14" s="128"/>
      <c r="Z14" s="128"/>
      <c r="AA14" s="128"/>
      <c r="AB14" s="128"/>
      <c r="AC14" s="128"/>
      <c r="AD14" s="128"/>
    </row>
    <row r="15" spans="1:30" ht="13.7" hidden="1" customHeight="1" outlineLevel="1">
      <c r="A15" s="109" t="s">
        <v>366</v>
      </c>
      <c r="B15" s="164"/>
      <c r="C15" s="92" t="s">
        <v>448</v>
      </c>
      <c r="D15" s="163" t="s">
        <v>433</v>
      </c>
      <c r="E15" s="163" t="s">
        <v>439</v>
      </c>
      <c r="F15" s="96" t="s">
        <v>445</v>
      </c>
      <c r="G15" s="97" t="s">
        <v>449</v>
      </c>
      <c r="H15" s="92" t="s">
        <v>425</v>
      </c>
      <c r="I15" s="96" t="s">
        <v>442</v>
      </c>
      <c r="J15" s="163" t="s">
        <v>422</v>
      </c>
      <c r="K15" s="163" t="s">
        <v>429</v>
      </c>
      <c r="L15" s="92" t="s">
        <v>420</v>
      </c>
      <c r="M15" s="98" t="s">
        <v>424</v>
      </c>
      <c r="N15" s="94" t="s">
        <v>444</v>
      </c>
      <c r="O15" s="258"/>
      <c r="P15" s="117" t="s">
        <v>366</v>
      </c>
      <c r="W15" s="128"/>
      <c r="X15" s="128"/>
      <c r="Y15" s="128"/>
      <c r="Z15" s="128"/>
      <c r="AA15" s="128"/>
      <c r="AB15" s="128"/>
      <c r="AC15" s="128"/>
      <c r="AD15" s="128"/>
    </row>
    <row r="16" spans="1:30" ht="13.7" hidden="1" customHeight="1" outlineLevel="1">
      <c r="A16" s="112" t="s">
        <v>42</v>
      </c>
      <c r="B16" s="160"/>
      <c r="C16" s="162" t="s">
        <v>128</v>
      </c>
      <c r="D16" s="165" t="s">
        <v>131</v>
      </c>
      <c r="E16" s="99" t="s">
        <v>94</v>
      </c>
      <c r="F16" s="162" t="s">
        <v>121</v>
      </c>
      <c r="G16" s="162" t="s">
        <v>118</v>
      </c>
      <c r="H16" s="161" t="s">
        <v>114</v>
      </c>
      <c r="I16" s="162" t="s">
        <v>95</v>
      </c>
      <c r="J16" s="162" t="s">
        <v>119</v>
      </c>
      <c r="K16" s="162" t="s">
        <v>125</v>
      </c>
      <c r="L16" s="161" t="s">
        <v>88</v>
      </c>
      <c r="M16" s="162" t="s">
        <v>90</v>
      </c>
      <c r="N16" s="302" t="s">
        <v>592</v>
      </c>
      <c r="O16" s="258"/>
      <c r="P16" s="120" t="s">
        <v>42</v>
      </c>
      <c r="V16" s="128"/>
      <c r="W16" s="128"/>
      <c r="X16" s="128"/>
      <c r="Y16" s="128"/>
      <c r="Z16" s="128"/>
      <c r="AA16" s="128"/>
      <c r="AB16" s="128"/>
      <c r="AC16" s="128"/>
      <c r="AD16" s="128"/>
    </row>
    <row r="17" spans="1:30" ht="13.7" hidden="1" customHeight="1" outlineLevel="1" thickBot="1">
      <c r="A17" s="111" t="s">
        <v>39</v>
      </c>
      <c r="B17" s="90"/>
      <c r="C17" s="89" t="s">
        <v>139</v>
      </c>
      <c r="D17" s="89" t="s">
        <v>132</v>
      </c>
      <c r="E17" s="89" t="s">
        <v>993</v>
      </c>
      <c r="F17" s="105" t="s">
        <v>92</v>
      </c>
      <c r="G17" s="89" t="s">
        <v>129</v>
      </c>
      <c r="H17" s="89" t="s">
        <v>84</v>
      </c>
      <c r="I17" s="104" t="s">
        <v>353</v>
      </c>
      <c r="J17" s="104" t="s">
        <v>352</v>
      </c>
      <c r="K17" s="89" t="s">
        <v>141</v>
      </c>
      <c r="L17" s="89" t="s">
        <v>498</v>
      </c>
      <c r="M17" s="89" t="s">
        <v>140</v>
      </c>
      <c r="N17" s="303" t="s">
        <v>593</v>
      </c>
      <c r="O17" s="259"/>
      <c r="P17" s="119" t="s">
        <v>39</v>
      </c>
      <c r="V17"/>
      <c r="W17"/>
      <c r="X17"/>
      <c r="Y17"/>
      <c r="Z17"/>
      <c r="AA17"/>
      <c r="AB17"/>
      <c r="AC17"/>
      <c r="AD17" s="128"/>
    </row>
    <row r="18" spans="1:30" ht="13.7" hidden="1" customHeight="1" outlineLevel="1">
      <c r="A18" s="107" t="s">
        <v>307</v>
      </c>
      <c r="B18" s="398" t="s">
        <v>362</v>
      </c>
      <c r="C18" s="100" t="s">
        <v>18</v>
      </c>
      <c r="D18" s="100" t="s">
        <v>19</v>
      </c>
      <c r="E18" s="100" t="s">
        <v>20</v>
      </c>
      <c r="F18" s="100" t="s">
        <v>21</v>
      </c>
      <c r="G18" s="163" t="s">
        <v>22</v>
      </c>
      <c r="H18" s="163" t="s">
        <v>23</v>
      </c>
      <c r="I18" s="100" t="s">
        <v>24</v>
      </c>
      <c r="J18" s="100" t="s">
        <v>25</v>
      </c>
      <c r="K18" s="100" t="s">
        <v>26</v>
      </c>
      <c r="L18" s="100" t="s">
        <v>27</v>
      </c>
      <c r="M18" s="163" t="s">
        <v>83</v>
      </c>
      <c r="N18" s="404" t="s">
        <v>28</v>
      </c>
      <c r="O18" s="405"/>
      <c r="P18" s="115" t="s">
        <v>307</v>
      </c>
      <c r="S18" s="255"/>
      <c r="V18"/>
      <c r="W18"/>
      <c r="X18"/>
      <c r="Y18"/>
      <c r="Z18"/>
      <c r="AA18"/>
      <c r="AB18"/>
      <c r="AC18"/>
      <c r="AD18" s="128"/>
    </row>
    <row r="19" spans="1:30" ht="13.7" hidden="1" customHeight="1" outlineLevel="1">
      <c r="A19" s="107" t="s">
        <v>308</v>
      </c>
      <c r="B19" s="399"/>
      <c r="C19" s="100" t="s">
        <v>61</v>
      </c>
      <c r="D19" s="100" t="s">
        <v>62</v>
      </c>
      <c r="E19" s="100" t="s">
        <v>63</v>
      </c>
      <c r="F19" s="100" t="s">
        <v>64</v>
      </c>
      <c r="G19" s="163" t="s">
        <v>65</v>
      </c>
      <c r="H19" s="163" t="s">
        <v>66</v>
      </c>
      <c r="I19" s="100" t="s">
        <v>67</v>
      </c>
      <c r="J19" s="100" t="s">
        <v>68</v>
      </c>
      <c r="K19" s="100" t="s">
        <v>69</v>
      </c>
      <c r="L19" s="100" t="s">
        <v>70</v>
      </c>
      <c r="M19" s="163" t="s">
        <v>71</v>
      </c>
      <c r="N19" s="406"/>
      <c r="O19" s="407"/>
      <c r="P19" s="115" t="s">
        <v>308</v>
      </c>
      <c r="S19" s="439"/>
      <c r="V19"/>
      <c r="W19"/>
      <c r="X19"/>
      <c r="Y19"/>
      <c r="Z19"/>
      <c r="AA19"/>
      <c r="AB19"/>
      <c r="AC19"/>
      <c r="AD19" s="128"/>
    </row>
    <row r="20" spans="1:30" ht="13.7" hidden="1" customHeight="1" outlineLevel="1">
      <c r="A20" s="108" t="s">
        <v>309</v>
      </c>
      <c r="B20" s="399" t="s">
        <v>28</v>
      </c>
      <c r="C20" s="100" t="s">
        <v>407</v>
      </c>
      <c r="D20" s="100" t="s">
        <v>393</v>
      </c>
      <c r="E20" s="100" t="s">
        <v>394</v>
      </c>
      <c r="F20" s="100" t="s">
        <v>395</v>
      </c>
      <c r="G20" s="163" t="s">
        <v>396</v>
      </c>
      <c r="H20" s="163" t="s">
        <v>408</v>
      </c>
      <c r="I20" s="100" t="s">
        <v>409</v>
      </c>
      <c r="J20" s="100" t="s">
        <v>410</v>
      </c>
      <c r="K20" s="100" t="s">
        <v>411</v>
      </c>
      <c r="L20" s="100" t="s">
        <v>412</v>
      </c>
      <c r="M20" s="163" t="s">
        <v>484</v>
      </c>
      <c r="N20" s="406" t="s">
        <v>3</v>
      </c>
      <c r="O20" s="407"/>
      <c r="P20" s="116" t="s">
        <v>309</v>
      </c>
      <c r="S20" s="255"/>
      <c r="V20"/>
      <c r="W20"/>
      <c r="X20"/>
      <c r="Y20"/>
      <c r="Z20"/>
      <c r="AA20"/>
      <c r="AB20"/>
      <c r="AC20"/>
      <c r="AD20" s="128"/>
    </row>
    <row r="21" spans="1:30" ht="13.7" hidden="1" customHeight="1" outlineLevel="1">
      <c r="A21" s="108" t="s">
        <v>310</v>
      </c>
      <c r="B21" s="399"/>
      <c r="C21" s="100" t="s">
        <v>465</v>
      </c>
      <c r="D21" s="100" t="s">
        <v>452</v>
      </c>
      <c r="E21" s="100" t="s">
        <v>466</v>
      </c>
      <c r="F21" s="100" t="s">
        <v>467</v>
      </c>
      <c r="G21" s="163" t="s">
        <v>468</v>
      </c>
      <c r="H21" s="163" t="s">
        <v>469</v>
      </c>
      <c r="I21" s="100" t="s">
        <v>470</v>
      </c>
      <c r="J21" s="100" t="s">
        <v>471</v>
      </c>
      <c r="K21" s="100" t="s">
        <v>472</v>
      </c>
      <c r="L21" s="100" t="s">
        <v>473</v>
      </c>
      <c r="M21" s="163" t="s">
        <v>474</v>
      </c>
      <c r="N21" s="406"/>
      <c r="O21" s="407"/>
      <c r="P21" s="116" t="s">
        <v>310</v>
      </c>
      <c r="S21" s="255"/>
      <c r="V21"/>
      <c r="W21"/>
      <c r="X21"/>
      <c r="Y21"/>
      <c r="Z21"/>
      <c r="AA21"/>
      <c r="AB21"/>
      <c r="AC21"/>
      <c r="AD21" s="128"/>
    </row>
    <row r="22" spans="1:30" ht="13.7" hidden="1" customHeight="1" outlineLevel="1">
      <c r="A22" s="109" t="s">
        <v>365</v>
      </c>
      <c r="B22" s="408" t="s">
        <v>347</v>
      </c>
      <c r="C22" s="100" t="s">
        <v>371</v>
      </c>
      <c r="D22" s="100" t="s">
        <v>367</v>
      </c>
      <c r="E22" s="100" t="s">
        <v>381</v>
      </c>
      <c r="F22" s="100" t="s">
        <v>375</v>
      </c>
      <c r="G22" s="163" t="s">
        <v>387</v>
      </c>
      <c r="H22" s="163" t="s">
        <v>379</v>
      </c>
      <c r="I22" s="100" t="s">
        <v>385</v>
      </c>
      <c r="J22" s="100" t="s">
        <v>386</v>
      </c>
      <c r="K22" s="100" t="s">
        <v>384</v>
      </c>
      <c r="L22" s="100" t="s">
        <v>380</v>
      </c>
      <c r="M22" s="163" t="s">
        <v>369</v>
      </c>
      <c r="N22" s="406" t="s">
        <v>48</v>
      </c>
      <c r="O22" s="407"/>
      <c r="P22" s="117" t="s">
        <v>365</v>
      </c>
      <c r="V22"/>
      <c r="W22"/>
      <c r="X22"/>
      <c r="Y22"/>
      <c r="Z22"/>
      <c r="AA22"/>
      <c r="AB22"/>
      <c r="AC22"/>
      <c r="AD22" s="128"/>
    </row>
    <row r="23" spans="1:30" ht="13.7" hidden="1" customHeight="1" outlineLevel="1">
      <c r="A23" s="109" t="s">
        <v>366</v>
      </c>
      <c r="B23" s="408"/>
      <c r="C23" s="100" t="s">
        <v>423</v>
      </c>
      <c r="D23" s="100" t="s">
        <v>418</v>
      </c>
      <c r="E23" s="100" t="s">
        <v>432</v>
      </c>
      <c r="F23" s="100" t="s">
        <v>426</v>
      </c>
      <c r="G23" s="163" t="s">
        <v>437</v>
      </c>
      <c r="H23" s="163" t="s">
        <v>430</v>
      </c>
      <c r="I23" s="100" t="s">
        <v>435</v>
      </c>
      <c r="J23" s="100" t="s">
        <v>436</v>
      </c>
      <c r="K23" s="100" t="s">
        <v>434</v>
      </c>
      <c r="L23" s="100" t="s">
        <v>431</v>
      </c>
      <c r="M23" s="163" t="s">
        <v>440</v>
      </c>
      <c r="N23" s="406"/>
      <c r="O23" s="407"/>
      <c r="P23" s="117" t="s">
        <v>366</v>
      </c>
      <c r="V23"/>
      <c r="W23"/>
      <c r="X23"/>
      <c r="Y23"/>
      <c r="Z23"/>
      <c r="AA23"/>
      <c r="AB23"/>
      <c r="AC23"/>
      <c r="AD23" s="128"/>
    </row>
    <row r="24" spans="1:30" ht="13.7" hidden="1" customHeight="1" outlineLevel="1">
      <c r="A24" s="112" t="s">
        <v>42</v>
      </c>
      <c r="B24" s="132"/>
      <c r="C24" s="162" t="s">
        <v>98</v>
      </c>
      <c r="D24" s="99" t="s">
        <v>488</v>
      </c>
      <c r="E24" s="162" t="s">
        <v>97</v>
      </c>
      <c r="F24" s="162" t="s">
        <v>101</v>
      </c>
      <c r="G24" s="162" t="s">
        <v>116</v>
      </c>
      <c r="H24" s="99" t="s">
        <v>93</v>
      </c>
      <c r="I24" s="162" t="s">
        <v>89</v>
      </c>
      <c r="J24" s="162" t="s">
        <v>100</v>
      </c>
      <c r="K24" s="162" t="s">
        <v>99</v>
      </c>
      <c r="L24" s="162" t="s">
        <v>112</v>
      </c>
      <c r="M24" s="162" t="s">
        <v>113</v>
      </c>
      <c r="N24" s="164"/>
      <c r="O24" s="164"/>
      <c r="P24" s="120" t="s">
        <v>42</v>
      </c>
      <c r="V24"/>
      <c r="W24"/>
      <c r="X24"/>
      <c r="Y24"/>
      <c r="Z24"/>
      <c r="AA24"/>
      <c r="AB24"/>
      <c r="AC24"/>
      <c r="AD24" s="128"/>
    </row>
    <row r="25" spans="1:30" ht="13.7" hidden="1" customHeight="1" outlineLevel="1" thickBot="1">
      <c r="A25" s="111" t="s">
        <v>39</v>
      </c>
      <c r="B25" s="299" t="s">
        <v>491</v>
      </c>
      <c r="C25" s="89" t="s">
        <v>136</v>
      </c>
      <c r="D25" s="89" t="s">
        <v>489</v>
      </c>
      <c r="E25" s="89" t="s">
        <v>86</v>
      </c>
      <c r="F25" s="89" t="s">
        <v>87</v>
      </c>
      <c r="G25" s="89" t="s">
        <v>134</v>
      </c>
      <c r="H25" s="104" t="s">
        <v>46</v>
      </c>
      <c r="I25" s="296" t="s">
        <v>44</v>
      </c>
      <c r="J25" s="104" t="s">
        <v>45</v>
      </c>
      <c r="K25" s="104" t="s">
        <v>47</v>
      </c>
      <c r="L25" s="106" t="s">
        <v>122</v>
      </c>
      <c r="M25" s="162" t="s">
        <v>124</v>
      </c>
      <c r="N25" s="104" t="s">
        <v>82</v>
      </c>
      <c r="O25" s="130" t="s">
        <v>351</v>
      </c>
      <c r="P25" s="131" t="s">
        <v>41</v>
      </c>
      <c r="V25"/>
      <c r="W25"/>
      <c r="X25"/>
      <c r="Y25"/>
      <c r="Z25"/>
      <c r="AA25"/>
      <c r="AB25"/>
      <c r="AC25"/>
      <c r="AD25" s="128"/>
    </row>
    <row r="26" spans="1:30" ht="13.7" hidden="1" customHeight="1" outlineLevel="1">
      <c r="A26" s="107" t="s">
        <v>307</v>
      </c>
      <c r="B26" s="258"/>
      <c r="C26" s="97" t="s">
        <v>29</v>
      </c>
      <c r="D26" s="101" t="s">
        <v>30</v>
      </c>
      <c r="E26" s="101" t="s">
        <v>31</v>
      </c>
      <c r="F26" s="102" t="s">
        <v>32</v>
      </c>
      <c r="G26" s="101" t="s">
        <v>33</v>
      </c>
      <c r="H26" s="97" t="s">
        <v>34</v>
      </c>
      <c r="I26" s="102" t="s">
        <v>35</v>
      </c>
      <c r="J26" s="101" t="s">
        <v>36</v>
      </c>
      <c r="K26" s="101" t="s">
        <v>37</v>
      </c>
      <c r="L26" s="97" t="s">
        <v>38</v>
      </c>
      <c r="M26" s="400" t="s">
        <v>40</v>
      </c>
      <c r="N26" s="258"/>
      <c r="O26" s="258"/>
      <c r="P26" s="115" t="s">
        <v>307</v>
      </c>
      <c r="V26"/>
      <c r="W26"/>
      <c r="X26"/>
      <c r="Y26"/>
      <c r="Z26"/>
      <c r="AA26"/>
      <c r="AB26"/>
      <c r="AC26"/>
      <c r="AD26" s="128"/>
    </row>
    <row r="27" spans="1:30" ht="13.7" hidden="1" customHeight="1" outlineLevel="1">
      <c r="A27" s="107" t="s">
        <v>308</v>
      </c>
      <c r="B27" s="258"/>
      <c r="C27" s="97" t="s">
        <v>72</v>
      </c>
      <c r="D27" s="101" t="s">
        <v>73</v>
      </c>
      <c r="E27" s="101" t="s">
        <v>74</v>
      </c>
      <c r="F27" s="102" t="s">
        <v>75</v>
      </c>
      <c r="G27" s="101" t="s">
        <v>76</v>
      </c>
      <c r="H27" s="97" t="s">
        <v>77</v>
      </c>
      <c r="I27" s="102" t="s">
        <v>78</v>
      </c>
      <c r="J27" s="101" t="s">
        <v>79</v>
      </c>
      <c r="K27" s="101" t="s">
        <v>80</v>
      </c>
      <c r="L27" s="97" t="s">
        <v>37</v>
      </c>
      <c r="M27" s="401"/>
      <c r="N27" s="258"/>
      <c r="O27" s="258"/>
      <c r="P27" s="115" t="s">
        <v>308</v>
      </c>
      <c r="V27"/>
      <c r="W27"/>
      <c r="X27"/>
      <c r="Y27"/>
      <c r="Z27"/>
      <c r="AA27"/>
      <c r="AB27"/>
      <c r="AC27"/>
      <c r="AD27" s="128"/>
    </row>
    <row r="28" spans="1:30" ht="13.7" hidden="1" customHeight="1" outlineLevel="1">
      <c r="A28" s="108" t="s">
        <v>309</v>
      </c>
      <c r="B28" s="258"/>
      <c r="C28" s="97" t="s">
        <v>413</v>
      </c>
      <c r="D28" s="168" t="s">
        <v>507</v>
      </c>
      <c r="E28" s="168" t="s">
        <v>507</v>
      </c>
      <c r="F28" s="102" t="s">
        <v>414</v>
      </c>
      <c r="G28" s="168" t="s">
        <v>507</v>
      </c>
      <c r="H28" s="97" t="s">
        <v>415</v>
      </c>
      <c r="I28" s="102" t="s">
        <v>416</v>
      </c>
      <c r="J28" s="101"/>
      <c r="K28" s="101"/>
      <c r="L28" s="97" t="s">
        <v>417</v>
      </c>
      <c r="M28" s="402" t="s">
        <v>40</v>
      </c>
      <c r="N28" s="258"/>
      <c r="O28" s="258"/>
      <c r="P28" s="116" t="s">
        <v>309</v>
      </c>
      <c r="V28"/>
      <c r="W28"/>
      <c r="X28"/>
      <c r="Y28"/>
      <c r="Z28"/>
      <c r="AA28"/>
      <c r="AB28"/>
      <c r="AC28"/>
      <c r="AD28" s="128"/>
    </row>
    <row r="29" spans="1:30" ht="13.7" hidden="1" customHeight="1" outlineLevel="1">
      <c r="A29" s="108" t="s">
        <v>310</v>
      </c>
      <c r="B29" s="258"/>
      <c r="C29" s="97" t="s">
        <v>475</v>
      </c>
      <c r="D29" s="101" t="s">
        <v>476</v>
      </c>
      <c r="E29" s="101" t="s">
        <v>451</v>
      </c>
      <c r="F29" s="102" t="s">
        <v>477</v>
      </c>
      <c r="G29" s="101" t="s">
        <v>478</v>
      </c>
      <c r="H29" s="97" t="s">
        <v>479</v>
      </c>
      <c r="I29" s="102" t="s">
        <v>480</v>
      </c>
      <c r="J29" s="101" t="s">
        <v>481</v>
      </c>
      <c r="K29" s="101" t="s">
        <v>482</v>
      </c>
      <c r="L29" s="97" t="s">
        <v>483</v>
      </c>
      <c r="M29" s="402"/>
      <c r="N29" s="258"/>
      <c r="O29" s="258"/>
      <c r="P29" s="116" t="s">
        <v>310</v>
      </c>
      <c r="V29"/>
      <c r="W29"/>
      <c r="X29"/>
      <c r="Y29"/>
      <c r="Z29"/>
      <c r="AA29"/>
      <c r="AB29"/>
      <c r="AC29"/>
      <c r="AD29" s="128"/>
    </row>
    <row r="30" spans="1:30" ht="13.7" hidden="1" customHeight="1" outlineLevel="1">
      <c r="A30" s="109" t="s">
        <v>365</v>
      </c>
      <c r="B30" s="258"/>
      <c r="C30" s="97" t="s">
        <v>376</v>
      </c>
      <c r="D30" s="168" t="s">
        <v>507</v>
      </c>
      <c r="E30" s="168" t="s">
        <v>507</v>
      </c>
      <c r="F30" s="102" t="s">
        <v>373</v>
      </c>
      <c r="G30" s="168" t="s">
        <v>507</v>
      </c>
      <c r="H30" s="97" t="s">
        <v>377</v>
      </c>
      <c r="I30" s="102" t="s">
        <v>372</v>
      </c>
      <c r="J30" s="101"/>
      <c r="K30" s="101"/>
      <c r="L30" s="97" t="s">
        <v>368</v>
      </c>
      <c r="M30" s="403" t="s">
        <v>490</v>
      </c>
      <c r="N30" s="258"/>
      <c r="O30" s="258"/>
      <c r="P30" s="117" t="s">
        <v>365</v>
      </c>
      <c r="V30"/>
      <c r="W30"/>
      <c r="X30"/>
      <c r="Y30"/>
      <c r="Z30"/>
      <c r="AA30"/>
      <c r="AB30"/>
      <c r="AC30"/>
      <c r="AD30" s="128"/>
    </row>
    <row r="31" spans="1:30" ht="13.7" hidden="1" customHeight="1" outlineLevel="1">
      <c r="A31" s="109" t="s">
        <v>366</v>
      </c>
      <c r="B31" s="258"/>
      <c r="C31" s="97" t="s">
        <v>427</v>
      </c>
      <c r="D31" s="101" t="s">
        <v>447</v>
      </c>
      <c r="E31" s="101" t="s">
        <v>450</v>
      </c>
      <c r="F31" s="102" t="s">
        <v>421</v>
      </c>
      <c r="G31" s="101" t="s">
        <v>446</v>
      </c>
      <c r="H31" s="97" t="s">
        <v>428</v>
      </c>
      <c r="I31" s="102" t="s">
        <v>438</v>
      </c>
      <c r="J31" s="101" t="s">
        <v>441</v>
      </c>
      <c r="K31" s="101" t="s">
        <v>443</v>
      </c>
      <c r="L31" s="97" t="s">
        <v>419</v>
      </c>
      <c r="M31" s="403"/>
      <c r="N31" s="258"/>
      <c r="O31" s="258"/>
      <c r="P31" s="117" t="s">
        <v>366</v>
      </c>
      <c r="V31"/>
      <c r="W31"/>
      <c r="X31"/>
      <c r="Y31"/>
      <c r="Z31"/>
      <c r="AA31"/>
      <c r="AB31"/>
      <c r="AC31"/>
      <c r="AD31" s="128"/>
    </row>
    <row r="32" spans="1:30" ht="13.7" hidden="1" customHeight="1" outlineLevel="1">
      <c r="A32" s="112" t="s">
        <v>42</v>
      </c>
      <c r="B32" s="260"/>
      <c r="C32" s="162" t="s">
        <v>91</v>
      </c>
      <c r="D32" s="165" t="s">
        <v>495</v>
      </c>
      <c r="E32" s="165" t="s">
        <v>487</v>
      </c>
      <c r="F32" s="162" t="s">
        <v>123</v>
      </c>
      <c r="G32" s="165" t="s">
        <v>133</v>
      </c>
      <c r="H32" s="161" t="s">
        <v>115</v>
      </c>
      <c r="I32" s="162" t="s">
        <v>96</v>
      </c>
      <c r="J32" s="162" t="s">
        <v>120</v>
      </c>
      <c r="K32" s="162" t="s">
        <v>126</v>
      </c>
      <c r="L32" s="161" t="s">
        <v>117</v>
      </c>
      <c r="M32" s="164"/>
      <c r="N32" s="258"/>
      <c r="O32" s="258"/>
      <c r="P32" s="120" t="s">
        <v>42</v>
      </c>
      <c r="V32"/>
      <c r="W32"/>
      <c r="X32"/>
      <c r="Y32"/>
      <c r="Z32"/>
      <c r="AA32"/>
      <c r="AB32"/>
      <c r="AC32"/>
      <c r="AD32" s="128"/>
    </row>
    <row r="33" spans="1:30" ht="13.7" hidden="1" customHeight="1" outlineLevel="1">
      <c r="A33" s="110" t="s">
        <v>39</v>
      </c>
      <c r="B33" s="261"/>
      <c r="C33" s="165" t="s">
        <v>497</v>
      </c>
      <c r="D33" s="165" t="s">
        <v>496</v>
      </c>
      <c r="E33" s="165" t="s">
        <v>144</v>
      </c>
      <c r="F33" s="162" t="s">
        <v>127</v>
      </c>
      <c r="G33" s="165" t="s">
        <v>135</v>
      </c>
      <c r="H33" s="165" t="s">
        <v>85</v>
      </c>
      <c r="I33" s="166" t="s">
        <v>485</v>
      </c>
      <c r="J33" s="166" t="s">
        <v>486</v>
      </c>
      <c r="K33" s="165" t="s">
        <v>142</v>
      </c>
      <c r="L33" s="91" t="s">
        <v>499</v>
      </c>
      <c r="M33" s="164"/>
      <c r="N33" s="261"/>
      <c r="O33" s="261"/>
      <c r="P33" s="118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28"/>
    </row>
    <row r="34" spans="1:30" ht="13.7" customHeight="1" collapsed="1">
      <c r="A34" s="258"/>
      <c r="B34" s="258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2"/>
      <c r="N34" s="258"/>
      <c r="O34" s="258"/>
      <c r="P34" s="258"/>
      <c r="R34"/>
      <c r="S34"/>
      <c r="T34"/>
      <c r="U34"/>
      <c r="V34"/>
      <c r="W34"/>
      <c r="X34"/>
      <c r="Y34"/>
      <c r="Z34"/>
      <c r="AA34"/>
      <c r="AB34"/>
      <c r="AC34"/>
      <c r="AD34" s="128"/>
    </row>
    <row r="35" spans="1:30" ht="13.7" customHeight="1">
      <c r="A35" s="388" t="s">
        <v>277</v>
      </c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8"/>
      <c r="O35" s="388"/>
      <c r="P35" s="388"/>
      <c r="V35"/>
      <c r="W35"/>
      <c r="X35"/>
      <c r="Y35"/>
      <c r="Z35"/>
      <c r="AA35"/>
      <c r="AB35"/>
      <c r="AC35"/>
      <c r="AD35" s="128"/>
    </row>
    <row r="36" spans="1:30" ht="13.7" hidden="1" customHeight="1" outlineLevel="1">
      <c r="A36" s="107" t="s">
        <v>43</v>
      </c>
      <c r="B36" s="95" t="s">
        <v>5</v>
      </c>
      <c r="C36" s="95">
        <v>1</v>
      </c>
      <c r="D36" s="95">
        <v>2</v>
      </c>
      <c r="E36" s="94">
        <v>3</v>
      </c>
      <c r="F36" s="94">
        <v>4</v>
      </c>
      <c r="G36" s="94">
        <v>5</v>
      </c>
      <c r="H36" s="94">
        <v>6</v>
      </c>
      <c r="I36" s="95">
        <v>7</v>
      </c>
      <c r="J36" s="95">
        <v>8</v>
      </c>
      <c r="K36" s="94">
        <v>9</v>
      </c>
      <c r="L36" s="94">
        <v>0</v>
      </c>
      <c r="M36" s="94" t="s">
        <v>1</v>
      </c>
      <c r="N36" s="94" t="s">
        <v>2</v>
      </c>
      <c r="O36" s="94" t="s">
        <v>3</v>
      </c>
      <c r="P36" s="115" t="s">
        <v>43</v>
      </c>
      <c r="R36" s="394" t="s">
        <v>922</v>
      </c>
      <c r="S36" s="394"/>
      <c r="T36" s="394"/>
      <c r="U36" s="394"/>
      <c r="V36"/>
      <c r="W36"/>
      <c r="X36"/>
      <c r="Y36"/>
      <c r="Z36"/>
      <c r="AA36"/>
      <c r="AB36"/>
      <c r="AC36"/>
      <c r="AD36" s="128"/>
    </row>
    <row r="37" spans="1:30" ht="13.7" hidden="1" customHeight="1" outlineLevel="1">
      <c r="A37" s="108" t="s">
        <v>306</v>
      </c>
      <c r="B37" s="309" t="s">
        <v>81</v>
      </c>
      <c r="C37" s="312">
        <v>1</v>
      </c>
      <c r="D37" s="312">
        <v>2</v>
      </c>
      <c r="E37" s="312">
        <v>3</v>
      </c>
      <c r="F37" s="312">
        <v>4</v>
      </c>
      <c r="G37" s="312">
        <v>5</v>
      </c>
      <c r="H37" s="312">
        <v>6</v>
      </c>
      <c r="I37" s="312">
        <v>7</v>
      </c>
      <c r="J37" s="312">
        <v>8</v>
      </c>
      <c r="K37" s="312">
        <v>9</v>
      </c>
      <c r="L37" s="312">
        <v>0</v>
      </c>
      <c r="M37" s="331" t="s">
        <v>992</v>
      </c>
      <c r="N37" s="331" t="s">
        <v>991</v>
      </c>
      <c r="O37" s="300" t="s">
        <v>130</v>
      </c>
      <c r="P37" s="116" t="s">
        <v>306</v>
      </c>
      <c r="Q37" s="128"/>
      <c r="R37" s="395" t="s">
        <v>323</v>
      </c>
      <c r="S37" s="395"/>
      <c r="T37" s="395"/>
      <c r="U37" s="395"/>
      <c r="V37"/>
      <c r="W37"/>
      <c r="X37"/>
      <c r="Y37"/>
      <c r="Z37"/>
      <c r="AA37"/>
      <c r="AB37"/>
      <c r="AC37"/>
      <c r="AD37" s="128"/>
    </row>
    <row r="38" spans="1:30" ht="13.7" hidden="1" customHeight="1" outlineLevel="1">
      <c r="A38" s="109" t="s">
        <v>915</v>
      </c>
      <c r="B38" s="385" t="s">
        <v>145</v>
      </c>
      <c r="C38" s="279" t="s">
        <v>556</v>
      </c>
      <c r="D38" s="279" t="s">
        <v>926</v>
      </c>
      <c r="E38" s="279" t="s">
        <v>568</v>
      </c>
      <c r="F38" s="279" t="s">
        <v>555</v>
      </c>
      <c r="G38" s="279" t="s">
        <v>569</v>
      </c>
      <c r="H38" s="256" t="s">
        <v>566</v>
      </c>
      <c r="I38" s="256" t="s">
        <v>560</v>
      </c>
      <c r="J38" s="256" t="s">
        <v>930</v>
      </c>
      <c r="K38" s="256" t="s">
        <v>511</v>
      </c>
      <c r="L38" s="256" t="s">
        <v>565</v>
      </c>
      <c r="M38" s="256" t="s">
        <v>557</v>
      </c>
      <c r="N38" s="256" t="s">
        <v>563</v>
      </c>
      <c r="O38" s="386" t="s">
        <v>363</v>
      </c>
      <c r="P38" s="117" t="s">
        <v>915</v>
      </c>
      <c r="Q38" s="128"/>
      <c r="R38" s="389" t="s">
        <v>325</v>
      </c>
      <c r="S38" s="389"/>
      <c r="T38" s="389"/>
      <c r="U38" s="389"/>
      <c r="V38"/>
      <c r="W38"/>
      <c r="X38"/>
      <c r="Y38"/>
      <c r="Z38"/>
      <c r="AA38"/>
      <c r="AB38"/>
      <c r="AC38"/>
      <c r="AD38" s="128"/>
    </row>
    <row r="39" spans="1:30" s="231" customFormat="1" ht="13.7" hidden="1" customHeight="1" outlineLevel="1">
      <c r="A39" s="109" t="s">
        <v>916</v>
      </c>
      <c r="B39" s="385"/>
      <c r="C39" s="279" t="s">
        <v>305</v>
      </c>
      <c r="D39" s="279" t="s">
        <v>304</v>
      </c>
      <c r="E39" s="279" t="s">
        <v>302</v>
      </c>
      <c r="F39" s="279" t="s">
        <v>303</v>
      </c>
      <c r="G39" s="279" t="s">
        <v>794</v>
      </c>
      <c r="H39" s="279" t="s">
        <v>795</v>
      </c>
      <c r="I39" s="279" t="s">
        <v>796</v>
      </c>
      <c r="J39" s="279" t="s">
        <v>797</v>
      </c>
      <c r="K39" s="279" t="s">
        <v>798</v>
      </c>
      <c r="L39" s="279" t="s">
        <v>799</v>
      </c>
      <c r="M39" s="279" t="s">
        <v>800</v>
      </c>
      <c r="N39" s="279" t="s">
        <v>919</v>
      </c>
      <c r="O39" s="386"/>
      <c r="P39" s="117" t="s">
        <v>916</v>
      </c>
      <c r="Q39" s="248"/>
      <c r="R39" s="390" t="s">
        <v>921</v>
      </c>
      <c r="S39" s="390"/>
      <c r="T39" s="390"/>
      <c r="U39" s="390"/>
      <c r="V39"/>
      <c r="W39"/>
      <c r="X39"/>
      <c r="Y39"/>
      <c r="Z39"/>
      <c r="AA39"/>
      <c r="AB39"/>
      <c r="AC39"/>
      <c r="AD39" s="248"/>
    </row>
    <row r="40" spans="1:30" s="231" customFormat="1" ht="13.7" hidden="1" customHeight="1" outlineLevel="1">
      <c r="A40" s="109" t="s">
        <v>917</v>
      </c>
      <c r="B40" s="387"/>
      <c r="C40" s="279" t="s">
        <v>558</v>
      </c>
      <c r="D40" s="279" t="s">
        <v>594</v>
      </c>
      <c r="E40" s="279" t="s">
        <v>595</v>
      </c>
      <c r="F40" s="279" t="s">
        <v>596</v>
      </c>
      <c r="G40" s="279" t="s">
        <v>597</v>
      </c>
      <c r="H40" s="256" t="s">
        <v>567</v>
      </c>
      <c r="I40" s="256" t="s">
        <v>561</v>
      </c>
      <c r="J40" s="256" t="s">
        <v>559</v>
      </c>
      <c r="K40" s="256" t="s">
        <v>509</v>
      </c>
      <c r="L40" s="256" t="s">
        <v>564</v>
      </c>
      <c r="M40" s="256" t="s">
        <v>562</v>
      </c>
      <c r="N40" s="256" t="s">
        <v>598</v>
      </c>
      <c r="O40" s="386" t="s">
        <v>355</v>
      </c>
      <c r="P40" s="117" t="s">
        <v>917</v>
      </c>
      <c r="Q40" s="248"/>
      <c r="R40" s="391" t="s">
        <v>909</v>
      </c>
      <c r="S40" s="391"/>
      <c r="T40" s="391"/>
      <c r="U40" s="391"/>
      <c r="V40"/>
      <c r="W40"/>
      <c r="X40"/>
      <c r="Y40"/>
      <c r="Z40"/>
      <c r="AA40"/>
      <c r="AB40"/>
      <c r="AC40"/>
      <c r="AD40" s="248"/>
    </row>
    <row r="41" spans="1:30" ht="13.7" hidden="1" customHeight="1" outlineLevel="1">
      <c r="A41" s="109" t="s">
        <v>918</v>
      </c>
      <c r="B41" s="387"/>
      <c r="C41" s="279" t="s">
        <v>203</v>
      </c>
      <c r="D41" s="279" t="s">
        <v>201</v>
      </c>
      <c r="E41" s="279" t="s">
        <v>202</v>
      </c>
      <c r="F41" s="279" t="s">
        <v>200</v>
      </c>
      <c r="G41" s="279" t="s">
        <v>801</v>
      </c>
      <c r="H41" s="279" t="s">
        <v>802</v>
      </c>
      <c r="I41" s="279" t="s">
        <v>803</v>
      </c>
      <c r="J41" s="279" t="s">
        <v>804</v>
      </c>
      <c r="K41" s="279" t="s">
        <v>805</v>
      </c>
      <c r="L41" s="279" t="s">
        <v>806</v>
      </c>
      <c r="M41" s="279" t="s">
        <v>807</v>
      </c>
      <c r="N41" s="279" t="s">
        <v>920</v>
      </c>
      <c r="O41" s="386"/>
      <c r="P41" s="117" t="s">
        <v>918</v>
      </c>
      <c r="Q41" s="128"/>
      <c r="R41" s="392" t="s">
        <v>505</v>
      </c>
      <c r="S41" s="392"/>
      <c r="T41" s="392"/>
      <c r="U41" s="392"/>
      <c r="V41"/>
      <c r="W41"/>
      <c r="X41"/>
      <c r="Y41"/>
      <c r="Z41"/>
      <c r="AA41"/>
      <c r="AB41"/>
      <c r="AC41"/>
      <c r="AD41" s="128"/>
    </row>
    <row r="42" spans="1:30" ht="13.7" hidden="1" customHeight="1" outlineLevel="1">
      <c r="A42" s="110" t="s">
        <v>39</v>
      </c>
      <c r="B42" s="298" t="s">
        <v>492</v>
      </c>
      <c r="C42" s="294" t="s">
        <v>599</v>
      </c>
      <c r="D42" s="294" t="s">
        <v>601</v>
      </c>
      <c r="E42" s="294" t="s">
        <v>555</v>
      </c>
      <c r="F42" s="294" t="s">
        <v>602</v>
      </c>
      <c r="G42" s="294" t="s">
        <v>603</v>
      </c>
      <c r="H42" s="294" t="s">
        <v>604</v>
      </c>
      <c r="I42" s="294" t="s">
        <v>606</v>
      </c>
      <c r="J42" s="294" t="s">
        <v>605</v>
      </c>
      <c r="K42" s="293" t="s">
        <v>634</v>
      </c>
      <c r="L42" s="294" t="s">
        <v>607</v>
      </c>
      <c r="M42" s="294" t="s">
        <v>609</v>
      </c>
      <c r="N42" s="294" t="s">
        <v>608</v>
      </c>
      <c r="O42" s="300" t="s">
        <v>364</v>
      </c>
      <c r="P42" s="118" t="s">
        <v>39</v>
      </c>
      <c r="Q42" s="128"/>
      <c r="R42" s="393" t="s">
        <v>324</v>
      </c>
      <c r="S42" s="393"/>
      <c r="T42" s="393"/>
      <c r="U42" s="393"/>
      <c r="V42"/>
      <c r="W42"/>
      <c r="X42"/>
      <c r="Y42"/>
      <c r="Z42"/>
      <c r="AA42"/>
      <c r="AB42"/>
      <c r="AC42"/>
      <c r="AD42" s="128"/>
    </row>
    <row r="43" spans="1:30" ht="13.7" hidden="1" customHeight="1" outlineLevel="1" thickBot="1">
      <c r="A43" s="111" t="s">
        <v>41</v>
      </c>
      <c r="B43" s="250"/>
      <c r="C43" s="295" t="s">
        <v>600</v>
      </c>
      <c r="D43" s="295" t="s">
        <v>610</v>
      </c>
      <c r="E43" s="295" t="s">
        <v>611</v>
      </c>
      <c r="F43" s="295" t="s">
        <v>612</v>
      </c>
      <c r="G43" s="295" t="s">
        <v>613</v>
      </c>
      <c r="H43" s="295" t="s">
        <v>614</v>
      </c>
      <c r="I43" s="295" t="s">
        <v>616</v>
      </c>
      <c r="J43" s="295" t="s">
        <v>617</v>
      </c>
      <c r="K43" s="295" t="s">
        <v>615</v>
      </c>
      <c r="L43" s="295" t="s">
        <v>618</v>
      </c>
      <c r="M43" s="257" t="s">
        <v>357</v>
      </c>
      <c r="N43" s="257" t="s">
        <v>358</v>
      </c>
      <c r="O43" s="305" t="s">
        <v>354</v>
      </c>
      <c r="P43" s="119" t="s">
        <v>41</v>
      </c>
      <c r="Q43" s="128"/>
      <c r="V43"/>
      <c r="W43"/>
      <c r="X43"/>
      <c r="Y43"/>
      <c r="Z43"/>
      <c r="AA43"/>
      <c r="AB43"/>
      <c r="AC43"/>
      <c r="AD43" s="128"/>
    </row>
    <row r="44" spans="1:30" ht="13.7" hidden="1" customHeight="1" outlineLevel="1">
      <c r="A44" s="107" t="s">
        <v>307</v>
      </c>
      <c r="B44" s="396" t="s">
        <v>4</v>
      </c>
      <c r="C44" s="92" t="s">
        <v>6</v>
      </c>
      <c r="D44" s="163" t="s">
        <v>7</v>
      </c>
      <c r="E44" s="163" t="s">
        <v>8</v>
      </c>
      <c r="F44" s="96" t="s">
        <v>9</v>
      </c>
      <c r="G44" s="97" t="s">
        <v>10</v>
      </c>
      <c r="H44" s="92" t="s">
        <v>11</v>
      </c>
      <c r="I44" s="96" t="s">
        <v>12</v>
      </c>
      <c r="J44" s="163" t="s">
        <v>13</v>
      </c>
      <c r="K44" s="163" t="s">
        <v>14</v>
      </c>
      <c r="L44" s="92" t="s">
        <v>15</v>
      </c>
      <c r="M44" s="98" t="s">
        <v>16</v>
      </c>
      <c r="N44" s="94" t="s">
        <v>17</v>
      </c>
      <c r="O44" s="258"/>
      <c r="P44" s="115" t="s">
        <v>307</v>
      </c>
      <c r="Q44" s="128"/>
      <c r="V44"/>
      <c r="W44"/>
      <c r="X44"/>
      <c r="Y44"/>
      <c r="Z44"/>
      <c r="AA44"/>
      <c r="AB44"/>
      <c r="AC44"/>
      <c r="AD44" s="128"/>
    </row>
    <row r="45" spans="1:30" ht="13.7" hidden="1" customHeight="1" outlineLevel="1">
      <c r="A45" s="107" t="s">
        <v>308</v>
      </c>
      <c r="B45" s="397"/>
      <c r="C45" s="92" t="s">
        <v>49</v>
      </c>
      <c r="D45" s="163" t="s">
        <v>50</v>
      </c>
      <c r="E45" s="163" t="s">
        <v>51</v>
      </c>
      <c r="F45" s="96" t="s">
        <v>52</v>
      </c>
      <c r="G45" s="97" t="s">
        <v>53</v>
      </c>
      <c r="H45" s="92" t="s">
        <v>54</v>
      </c>
      <c r="I45" s="96" t="s">
        <v>55</v>
      </c>
      <c r="J45" s="163" t="s">
        <v>56</v>
      </c>
      <c r="K45" s="163" t="s">
        <v>57</v>
      </c>
      <c r="L45" s="92" t="s">
        <v>58</v>
      </c>
      <c r="M45" s="98" t="s">
        <v>59</v>
      </c>
      <c r="N45" s="94" t="s">
        <v>60</v>
      </c>
      <c r="O45" s="258"/>
      <c r="P45" s="115" t="s">
        <v>308</v>
      </c>
      <c r="Q45" s="128"/>
      <c r="R45"/>
      <c r="S45"/>
      <c r="T45"/>
      <c r="U45"/>
      <c r="V45"/>
      <c r="W45"/>
      <c r="X45"/>
      <c r="Y45"/>
      <c r="Z45"/>
      <c r="AA45"/>
      <c r="AB45"/>
      <c r="AC45"/>
      <c r="AD45" s="128"/>
    </row>
    <row r="46" spans="1:30" ht="13.7" hidden="1" customHeight="1" outlineLevel="1">
      <c r="A46" s="108" t="s">
        <v>309</v>
      </c>
      <c r="B46" s="397" t="s">
        <v>4</v>
      </c>
      <c r="C46" s="92" t="s">
        <v>6</v>
      </c>
      <c r="D46" s="163" t="s">
        <v>15</v>
      </c>
      <c r="E46" s="163" t="s">
        <v>23</v>
      </c>
      <c r="F46" s="96" t="s">
        <v>11</v>
      </c>
      <c r="G46" s="97" t="s">
        <v>30</v>
      </c>
      <c r="H46" s="92" t="s">
        <v>29</v>
      </c>
      <c r="I46" s="96" t="s">
        <v>7</v>
      </c>
      <c r="J46" s="163" t="s">
        <v>20</v>
      </c>
      <c r="K46" s="163" t="s">
        <v>26</v>
      </c>
      <c r="L46" s="92" t="s">
        <v>32</v>
      </c>
      <c r="M46" s="98"/>
      <c r="N46" s="94"/>
      <c r="O46" s="258"/>
      <c r="P46" s="116" t="s">
        <v>309</v>
      </c>
      <c r="Q46" s="128"/>
      <c r="R46"/>
      <c r="S46"/>
      <c r="T46"/>
      <c r="U46"/>
      <c r="V46"/>
      <c r="W46"/>
      <c r="X46"/>
      <c r="Y46"/>
      <c r="Z46"/>
      <c r="AA46"/>
      <c r="AB46"/>
      <c r="AC46"/>
      <c r="AD46" s="128"/>
    </row>
    <row r="47" spans="1:30" ht="13.7" hidden="1" customHeight="1" outlineLevel="1">
      <c r="A47" s="108" t="s">
        <v>310</v>
      </c>
      <c r="B47" s="397"/>
      <c r="C47" s="92" t="s">
        <v>80</v>
      </c>
      <c r="D47" s="163" t="s">
        <v>65</v>
      </c>
      <c r="E47" s="163" t="s">
        <v>59</v>
      </c>
      <c r="F47" s="96" t="s">
        <v>62</v>
      </c>
      <c r="G47" s="97" t="s">
        <v>72</v>
      </c>
      <c r="H47" s="92" t="s">
        <v>58</v>
      </c>
      <c r="I47" s="96" t="s">
        <v>56</v>
      </c>
      <c r="J47" s="163" t="s">
        <v>69</v>
      </c>
      <c r="K47" s="163" t="s">
        <v>68</v>
      </c>
      <c r="L47" s="92" t="s">
        <v>63</v>
      </c>
      <c r="M47" s="98" t="s">
        <v>70</v>
      </c>
      <c r="N47" s="94" t="s">
        <v>60</v>
      </c>
      <c r="O47" s="258"/>
      <c r="P47" s="116" t="s">
        <v>310</v>
      </c>
      <c r="Q47" s="128"/>
      <c r="R47"/>
      <c r="S47"/>
      <c r="T47"/>
      <c r="U47"/>
      <c r="V47"/>
      <c r="W47"/>
      <c r="X47"/>
      <c r="Y47"/>
      <c r="Z47"/>
      <c r="AA47"/>
      <c r="AB47"/>
      <c r="AC47"/>
      <c r="AD47" s="128"/>
    </row>
    <row r="48" spans="1:30" ht="13.7" hidden="1" customHeight="1" outlineLevel="1">
      <c r="A48" s="109" t="s">
        <v>365</v>
      </c>
      <c r="B48" s="164"/>
      <c r="C48" s="92" t="s">
        <v>235</v>
      </c>
      <c r="D48" s="163" t="s">
        <v>230</v>
      </c>
      <c r="E48" s="163" t="s">
        <v>220</v>
      </c>
      <c r="F48" s="96" t="s">
        <v>227</v>
      </c>
      <c r="G48" s="97" t="s">
        <v>234</v>
      </c>
      <c r="H48" s="92" t="s">
        <v>237</v>
      </c>
      <c r="I48" s="96" t="s">
        <v>228</v>
      </c>
      <c r="J48" s="163" t="s">
        <v>221</v>
      </c>
      <c r="K48" s="163" t="s">
        <v>222</v>
      </c>
      <c r="L48" s="92" t="s">
        <v>232</v>
      </c>
      <c r="M48" s="98"/>
      <c r="N48" s="94"/>
      <c r="O48" s="258"/>
      <c r="P48" s="117" t="s">
        <v>365</v>
      </c>
      <c r="Q48" s="128"/>
      <c r="R48"/>
      <c r="S48"/>
      <c r="T48"/>
      <c r="U48"/>
      <c r="V48"/>
      <c r="W48"/>
      <c r="X48"/>
      <c r="Y48"/>
      <c r="Z48"/>
      <c r="AA48"/>
      <c r="AB48"/>
      <c r="AC48"/>
      <c r="AD48" s="128"/>
    </row>
    <row r="49" spans="1:30" ht="13.7" hidden="1" customHeight="1" outlineLevel="1">
      <c r="A49" s="109" t="s">
        <v>366</v>
      </c>
      <c r="B49" s="164"/>
      <c r="C49" s="92" t="s">
        <v>189</v>
      </c>
      <c r="D49" s="163" t="s">
        <v>175</v>
      </c>
      <c r="E49" s="163" t="s">
        <v>181</v>
      </c>
      <c r="F49" s="96" t="s">
        <v>186</v>
      </c>
      <c r="G49" s="97" t="s">
        <v>190</v>
      </c>
      <c r="H49" s="92" t="s">
        <v>167</v>
      </c>
      <c r="I49" s="96" t="s">
        <v>184</v>
      </c>
      <c r="J49" s="163" t="s">
        <v>164</v>
      </c>
      <c r="K49" s="163" t="s">
        <v>171</v>
      </c>
      <c r="L49" s="92" t="s">
        <v>162</v>
      </c>
      <c r="M49" s="98" t="s">
        <v>166</v>
      </c>
      <c r="N49" s="94" t="s">
        <v>205</v>
      </c>
      <c r="O49" s="258"/>
      <c r="P49" s="117" t="s">
        <v>366</v>
      </c>
      <c r="Q49" s="128"/>
      <c r="R49"/>
      <c r="S49"/>
      <c r="T49"/>
      <c r="U49"/>
      <c r="V49"/>
      <c r="W49"/>
      <c r="X49"/>
      <c r="Y49"/>
      <c r="Z49"/>
      <c r="AA49"/>
      <c r="AB49"/>
      <c r="AC49"/>
      <c r="AD49" s="128"/>
    </row>
    <row r="50" spans="1:30" ht="13.7" hidden="1" customHeight="1" outlineLevel="1">
      <c r="A50" s="112" t="s">
        <v>42</v>
      </c>
      <c r="B50" s="160"/>
      <c r="C50" s="162" t="s">
        <v>350</v>
      </c>
      <c r="D50" s="165" t="s">
        <v>318</v>
      </c>
      <c r="E50" s="99" t="s">
        <v>83</v>
      </c>
      <c r="F50" s="162" t="s">
        <v>148</v>
      </c>
      <c r="G50" s="162" t="s">
        <v>346</v>
      </c>
      <c r="H50" s="161" t="s">
        <v>329</v>
      </c>
      <c r="I50" s="162" t="s">
        <v>326</v>
      </c>
      <c r="J50" s="162" t="s">
        <v>16</v>
      </c>
      <c r="K50" s="162" t="s">
        <v>328</v>
      </c>
      <c r="L50" s="161" t="s">
        <v>313</v>
      </c>
      <c r="M50" s="162" t="s">
        <v>348</v>
      </c>
      <c r="N50" s="302" t="s">
        <v>630</v>
      </c>
      <c r="O50" s="258"/>
      <c r="P50" s="120" t="s">
        <v>42</v>
      </c>
      <c r="Q50" s="128"/>
      <c r="S50"/>
      <c r="T50"/>
      <c r="U50"/>
      <c r="V50"/>
      <c r="W50"/>
      <c r="X50"/>
      <c r="Y50"/>
      <c r="Z50"/>
      <c r="AA50"/>
      <c r="AB50"/>
      <c r="AC50"/>
      <c r="AD50" s="128"/>
    </row>
    <row r="51" spans="1:30" ht="13.7" hidden="1" customHeight="1" outlineLevel="1" thickBot="1">
      <c r="A51" s="111" t="s">
        <v>39</v>
      </c>
      <c r="B51" s="90"/>
      <c r="C51" s="89" t="s">
        <v>356</v>
      </c>
      <c r="D51" s="89" t="s">
        <v>319</v>
      </c>
      <c r="E51" s="89" t="s">
        <v>994</v>
      </c>
      <c r="F51" s="105" t="s">
        <v>343</v>
      </c>
      <c r="G51" s="89" t="s">
        <v>361</v>
      </c>
      <c r="H51" s="89" t="s">
        <v>337</v>
      </c>
      <c r="I51" s="104" t="s">
        <v>353</v>
      </c>
      <c r="J51" s="104" t="s">
        <v>352</v>
      </c>
      <c r="K51" s="89" t="s">
        <v>335</v>
      </c>
      <c r="L51" s="89" t="s">
        <v>500</v>
      </c>
      <c r="M51" s="89" t="s">
        <v>349</v>
      </c>
      <c r="N51" s="302" t="s">
        <v>631</v>
      </c>
      <c r="O51" s="259"/>
      <c r="P51" s="119" t="s">
        <v>39</v>
      </c>
      <c r="Q51" s="128"/>
      <c r="S51"/>
      <c r="T51"/>
      <c r="U51"/>
      <c r="V51"/>
      <c r="W51"/>
      <c r="X51"/>
      <c r="Y51"/>
      <c r="Z51"/>
      <c r="AA51"/>
      <c r="AB51"/>
      <c r="AC51"/>
      <c r="AD51" s="128"/>
    </row>
    <row r="52" spans="1:30" ht="13.7" hidden="1" customHeight="1" outlineLevel="1">
      <c r="A52" s="107" t="s">
        <v>307</v>
      </c>
      <c r="B52" s="398" t="s">
        <v>362</v>
      </c>
      <c r="C52" s="100" t="s">
        <v>18</v>
      </c>
      <c r="D52" s="100" t="s">
        <v>19</v>
      </c>
      <c r="E52" s="100" t="s">
        <v>20</v>
      </c>
      <c r="F52" s="100" t="s">
        <v>21</v>
      </c>
      <c r="G52" s="163" t="s">
        <v>22</v>
      </c>
      <c r="H52" s="163" t="s">
        <v>23</v>
      </c>
      <c r="I52" s="100" t="s">
        <v>24</v>
      </c>
      <c r="J52" s="100" t="s">
        <v>25</v>
      </c>
      <c r="K52" s="100" t="s">
        <v>26</v>
      </c>
      <c r="L52" s="100" t="s">
        <v>27</v>
      </c>
      <c r="M52" s="163" t="s">
        <v>83</v>
      </c>
      <c r="N52" s="404" t="s">
        <v>28</v>
      </c>
      <c r="O52" s="405"/>
      <c r="P52" s="115" t="s">
        <v>307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>
      <c r="A53" s="107" t="s">
        <v>308</v>
      </c>
      <c r="B53" s="399"/>
      <c r="C53" s="100" t="s">
        <v>61</v>
      </c>
      <c r="D53" s="100" t="s">
        <v>62</v>
      </c>
      <c r="E53" s="100" t="s">
        <v>63</v>
      </c>
      <c r="F53" s="100" t="s">
        <v>64</v>
      </c>
      <c r="G53" s="163" t="s">
        <v>65</v>
      </c>
      <c r="H53" s="163" t="s">
        <v>66</v>
      </c>
      <c r="I53" s="100" t="s">
        <v>67</v>
      </c>
      <c r="J53" s="100" t="s">
        <v>68</v>
      </c>
      <c r="K53" s="100" t="s">
        <v>69</v>
      </c>
      <c r="L53" s="100" t="s">
        <v>70</v>
      </c>
      <c r="M53" s="163" t="s">
        <v>71</v>
      </c>
      <c r="N53" s="406"/>
      <c r="O53" s="407"/>
      <c r="P53" s="115" t="s">
        <v>308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>
      <c r="A54" s="108" t="s">
        <v>309</v>
      </c>
      <c r="B54" s="399" t="s">
        <v>28</v>
      </c>
      <c r="C54" s="100" t="s">
        <v>8</v>
      </c>
      <c r="D54" s="100" t="s">
        <v>18</v>
      </c>
      <c r="E54" s="100" t="s">
        <v>14</v>
      </c>
      <c r="F54" s="100" t="s">
        <v>216</v>
      </c>
      <c r="G54" s="163" t="s">
        <v>12</v>
      </c>
      <c r="H54" s="163" t="s">
        <v>35</v>
      </c>
      <c r="I54" s="100" t="s">
        <v>19</v>
      </c>
      <c r="J54" s="100" t="s">
        <v>10</v>
      </c>
      <c r="K54" s="100" t="s">
        <v>9</v>
      </c>
      <c r="L54" s="100" t="s">
        <v>34</v>
      </c>
      <c r="M54" s="163" t="s">
        <v>31</v>
      </c>
      <c r="N54" s="406" t="s">
        <v>3</v>
      </c>
      <c r="O54" s="407"/>
      <c r="P54" s="116" t="s">
        <v>309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>
      <c r="A55" s="108" t="s">
        <v>310</v>
      </c>
      <c r="B55" s="399"/>
      <c r="C55" s="100" t="s">
        <v>53</v>
      </c>
      <c r="D55" s="100" t="s">
        <v>64</v>
      </c>
      <c r="E55" s="100" t="s">
        <v>67</v>
      </c>
      <c r="F55" s="100" t="s">
        <v>76</v>
      </c>
      <c r="G55" s="163" t="s">
        <v>51</v>
      </c>
      <c r="H55" s="163" t="s">
        <v>75</v>
      </c>
      <c r="I55" s="100" t="s">
        <v>74</v>
      </c>
      <c r="J55" s="100" t="s">
        <v>77</v>
      </c>
      <c r="K55" s="100" t="s">
        <v>66</v>
      </c>
      <c r="L55" s="100" t="s">
        <v>54</v>
      </c>
      <c r="M55" s="163" t="s">
        <v>50</v>
      </c>
      <c r="N55" s="406"/>
      <c r="O55" s="407"/>
      <c r="P55" s="116" t="s">
        <v>310</v>
      </c>
      <c r="R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>
      <c r="A56" s="109" t="s">
        <v>365</v>
      </c>
      <c r="B56" s="408" t="s">
        <v>347</v>
      </c>
      <c r="C56" s="100" t="s">
        <v>212</v>
      </c>
      <c r="D56" s="100" t="s">
        <v>214</v>
      </c>
      <c r="E56" s="100" t="s">
        <v>215</v>
      </c>
      <c r="F56" s="100" t="s">
        <v>216</v>
      </c>
      <c r="G56" s="163" t="s">
        <v>223</v>
      </c>
      <c r="H56" s="163" t="s">
        <v>225</v>
      </c>
      <c r="I56" s="100" t="s">
        <v>218</v>
      </c>
      <c r="J56" s="100" t="s">
        <v>213</v>
      </c>
      <c r="K56" s="100" t="s">
        <v>219</v>
      </c>
      <c r="L56" s="100" t="s">
        <v>217</v>
      </c>
      <c r="M56" s="163" t="s">
        <v>224</v>
      </c>
      <c r="N56" s="406" t="s">
        <v>48</v>
      </c>
      <c r="O56" s="407"/>
      <c r="P56" s="117" t="s">
        <v>365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>
      <c r="A57" s="109" t="s">
        <v>366</v>
      </c>
      <c r="B57" s="408"/>
      <c r="C57" s="100" t="s">
        <v>165</v>
      </c>
      <c r="D57" s="100" t="s">
        <v>160</v>
      </c>
      <c r="E57" s="100" t="s">
        <v>174</v>
      </c>
      <c r="F57" s="100" t="s">
        <v>168</v>
      </c>
      <c r="G57" s="163" t="s">
        <v>179</v>
      </c>
      <c r="H57" s="163" t="s">
        <v>172</v>
      </c>
      <c r="I57" s="100" t="s">
        <v>177</v>
      </c>
      <c r="J57" s="100" t="s">
        <v>178</v>
      </c>
      <c r="K57" s="100" t="s">
        <v>176</v>
      </c>
      <c r="L57" s="100" t="s">
        <v>173</v>
      </c>
      <c r="M57" s="163" t="s">
        <v>182</v>
      </c>
      <c r="N57" s="406"/>
      <c r="O57" s="407"/>
      <c r="P57" s="117" t="s">
        <v>366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>
      <c r="A58" s="112" t="s">
        <v>42</v>
      </c>
      <c r="B58" s="306"/>
      <c r="C58" s="162" t="s">
        <v>311</v>
      </c>
      <c r="D58" s="99" t="s">
        <v>1</v>
      </c>
      <c r="E58" s="162" t="s">
        <v>312</v>
      </c>
      <c r="F58" s="162" t="s">
        <v>38</v>
      </c>
      <c r="G58" s="162" t="s">
        <v>2</v>
      </c>
      <c r="H58" s="99" t="s">
        <v>345</v>
      </c>
      <c r="I58" s="162" t="s">
        <v>322</v>
      </c>
      <c r="J58" s="162" t="s">
        <v>37</v>
      </c>
      <c r="K58" s="162" t="s">
        <v>36</v>
      </c>
      <c r="L58" s="162" t="s">
        <v>315</v>
      </c>
      <c r="M58" s="162" t="s">
        <v>27</v>
      </c>
      <c r="N58" s="164"/>
      <c r="O58" s="164"/>
      <c r="P58" s="120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>
      <c r="A59" s="111" t="s">
        <v>39</v>
      </c>
      <c r="B59" s="299" t="s">
        <v>491</v>
      </c>
      <c r="C59" s="89" t="s">
        <v>342</v>
      </c>
      <c r="D59" s="89" t="s">
        <v>493</v>
      </c>
      <c r="E59" s="89" t="s">
        <v>321</v>
      </c>
      <c r="F59" s="89" t="s">
        <v>320</v>
      </c>
      <c r="G59" s="89" t="s">
        <v>332</v>
      </c>
      <c r="H59" s="104" t="s">
        <v>46</v>
      </c>
      <c r="I59" s="104" t="s">
        <v>44</v>
      </c>
      <c r="J59" s="104" t="s">
        <v>45</v>
      </c>
      <c r="K59" s="104" t="s">
        <v>47</v>
      </c>
      <c r="L59" s="106" t="s">
        <v>344</v>
      </c>
      <c r="M59" s="99" t="s">
        <v>5</v>
      </c>
      <c r="N59" s="104" t="s">
        <v>82</v>
      </c>
      <c r="O59" s="130" t="s">
        <v>351</v>
      </c>
      <c r="P59" s="131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>
      <c r="A60" s="107" t="s">
        <v>307</v>
      </c>
      <c r="B60" s="258"/>
      <c r="C60" s="97" t="s">
        <v>29</v>
      </c>
      <c r="D60" s="101" t="s">
        <v>30</v>
      </c>
      <c r="E60" s="101" t="s">
        <v>31</v>
      </c>
      <c r="F60" s="102" t="s">
        <v>32</v>
      </c>
      <c r="G60" s="101" t="s">
        <v>33</v>
      </c>
      <c r="H60" s="97" t="s">
        <v>34</v>
      </c>
      <c r="I60" s="102" t="s">
        <v>35</v>
      </c>
      <c r="J60" s="101" t="s">
        <v>36</v>
      </c>
      <c r="K60" s="101" t="s">
        <v>37</v>
      </c>
      <c r="L60" s="97" t="s">
        <v>38</v>
      </c>
      <c r="M60" s="400" t="s">
        <v>40</v>
      </c>
      <c r="N60" s="258"/>
      <c r="O60" s="258"/>
      <c r="P60" s="115" t="s">
        <v>307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>
      <c r="A61" s="107" t="s">
        <v>308</v>
      </c>
      <c r="B61" s="258"/>
      <c r="C61" s="97" t="s">
        <v>72</v>
      </c>
      <c r="D61" s="101" t="s">
        <v>73</v>
      </c>
      <c r="E61" s="101" t="s">
        <v>74</v>
      </c>
      <c r="F61" s="102" t="s">
        <v>75</v>
      </c>
      <c r="G61" s="101" t="s">
        <v>76</v>
      </c>
      <c r="H61" s="97" t="s">
        <v>77</v>
      </c>
      <c r="I61" s="102" t="s">
        <v>78</v>
      </c>
      <c r="J61" s="101" t="s">
        <v>79</v>
      </c>
      <c r="K61" s="101" t="s">
        <v>80</v>
      </c>
      <c r="L61" s="97" t="s">
        <v>37</v>
      </c>
      <c r="M61" s="401"/>
      <c r="N61" s="258"/>
      <c r="O61" s="258"/>
      <c r="P61" s="115" t="s">
        <v>308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>
      <c r="A62" s="108" t="s">
        <v>309</v>
      </c>
      <c r="B62" s="258"/>
      <c r="C62" s="97" t="s">
        <v>24</v>
      </c>
      <c r="D62" s="101"/>
      <c r="E62" s="101"/>
      <c r="F62" s="102" t="s">
        <v>22</v>
      </c>
      <c r="G62" s="101"/>
      <c r="H62" s="97" t="s">
        <v>25</v>
      </c>
      <c r="I62" s="102" t="s">
        <v>21</v>
      </c>
      <c r="J62" s="101"/>
      <c r="K62" s="101"/>
      <c r="L62" s="97" t="s">
        <v>33</v>
      </c>
      <c r="M62" s="402" t="s">
        <v>40</v>
      </c>
      <c r="N62" s="258"/>
      <c r="O62" s="258"/>
      <c r="P62" s="116" t="s">
        <v>309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>
      <c r="A63" s="108" t="s">
        <v>310</v>
      </c>
      <c r="B63" s="258"/>
      <c r="C63" s="97" t="s">
        <v>49</v>
      </c>
      <c r="D63" s="101" t="s">
        <v>71</v>
      </c>
      <c r="E63" s="101" t="s">
        <v>0</v>
      </c>
      <c r="F63" s="102" t="s">
        <v>55</v>
      </c>
      <c r="G63" s="101" t="s">
        <v>78</v>
      </c>
      <c r="H63" s="97" t="s">
        <v>52</v>
      </c>
      <c r="I63" s="102" t="s">
        <v>61</v>
      </c>
      <c r="J63" s="101" t="s">
        <v>73</v>
      </c>
      <c r="K63" s="101" t="s">
        <v>57</v>
      </c>
      <c r="L63" s="97" t="s">
        <v>79</v>
      </c>
      <c r="M63" s="402"/>
      <c r="N63" s="258"/>
      <c r="O63" s="258"/>
      <c r="P63" s="116" t="s">
        <v>310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>
      <c r="A64" s="109" t="s">
        <v>365</v>
      </c>
      <c r="B64" s="258"/>
      <c r="C64" s="97" t="s">
        <v>236</v>
      </c>
      <c r="D64" s="101"/>
      <c r="E64" s="101"/>
      <c r="F64" s="102" t="s">
        <v>229</v>
      </c>
      <c r="G64" s="101"/>
      <c r="H64" s="97" t="s">
        <v>233</v>
      </c>
      <c r="I64" s="102" t="s">
        <v>226</v>
      </c>
      <c r="J64" s="101"/>
      <c r="K64" s="101"/>
      <c r="L64" s="97" t="s">
        <v>231</v>
      </c>
      <c r="M64" s="403" t="s">
        <v>494</v>
      </c>
      <c r="N64" s="258"/>
      <c r="O64" s="258"/>
      <c r="P64" s="117" t="s">
        <v>365</v>
      </c>
    </row>
    <row r="65" spans="1:21" ht="13.7" hidden="1" customHeight="1" outlineLevel="1">
      <c r="A65" s="109" t="s">
        <v>366</v>
      </c>
      <c r="B65" s="258"/>
      <c r="C65" s="97" t="s">
        <v>169</v>
      </c>
      <c r="D65" s="101" t="s">
        <v>188</v>
      </c>
      <c r="E65" s="101" t="s">
        <v>204</v>
      </c>
      <c r="F65" s="102" t="s">
        <v>163</v>
      </c>
      <c r="G65" s="101" t="s">
        <v>187</v>
      </c>
      <c r="H65" s="97" t="s">
        <v>170</v>
      </c>
      <c r="I65" s="102" t="s">
        <v>180</v>
      </c>
      <c r="J65" s="101" t="s">
        <v>183</v>
      </c>
      <c r="K65" s="101" t="s">
        <v>185</v>
      </c>
      <c r="L65" s="97" t="s">
        <v>161</v>
      </c>
      <c r="M65" s="403"/>
      <c r="N65" s="258"/>
      <c r="O65" s="258"/>
      <c r="P65" s="117" t="s">
        <v>366</v>
      </c>
    </row>
    <row r="66" spans="1:21" ht="13.7" hidden="1" customHeight="1" outlineLevel="1">
      <c r="A66" s="112" t="s">
        <v>42</v>
      </c>
      <c r="B66" s="260"/>
      <c r="C66" s="162" t="s">
        <v>339</v>
      </c>
      <c r="D66" s="165" t="s">
        <v>501</v>
      </c>
      <c r="E66" s="165" t="s">
        <v>340</v>
      </c>
      <c r="F66" s="162" t="s">
        <v>317</v>
      </c>
      <c r="G66" s="165" t="s">
        <v>333</v>
      </c>
      <c r="H66" s="161" t="s">
        <v>331</v>
      </c>
      <c r="I66" s="162" t="s">
        <v>327</v>
      </c>
      <c r="J66" s="162" t="s">
        <v>17</v>
      </c>
      <c r="K66" s="162" t="s">
        <v>330</v>
      </c>
      <c r="L66" s="161" t="s">
        <v>314</v>
      </c>
      <c r="M66" s="164"/>
      <c r="N66" s="258"/>
      <c r="O66" s="258"/>
      <c r="P66" s="120" t="s">
        <v>42</v>
      </c>
    </row>
    <row r="67" spans="1:21" ht="13.7" hidden="1" customHeight="1" outlineLevel="1">
      <c r="A67" s="110" t="s">
        <v>39</v>
      </c>
      <c r="B67" s="261"/>
      <c r="C67" s="165" t="s">
        <v>502</v>
      </c>
      <c r="D67" s="165" t="s">
        <v>503</v>
      </c>
      <c r="E67" s="165" t="s">
        <v>341</v>
      </c>
      <c r="F67" s="162" t="s">
        <v>316</v>
      </c>
      <c r="G67" s="165" t="s">
        <v>334</v>
      </c>
      <c r="H67" s="165" t="s">
        <v>338</v>
      </c>
      <c r="I67" s="166" t="s">
        <v>146</v>
      </c>
      <c r="J67" s="166" t="s">
        <v>147</v>
      </c>
      <c r="K67" s="165" t="s">
        <v>336</v>
      </c>
      <c r="L67" s="91" t="s">
        <v>504</v>
      </c>
      <c r="M67" s="164"/>
      <c r="N67" s="261"/>
      <c r="O67" s="261"/>
      <c r="P67" s="118" t="s">
        <v>39</v>
      </c>
    </row>
    <row r="68" spans="1:21" ht="13.7" customHeight="1" collapsed="1">
      <c r="A68" s="263"/>
      <c r="B68" s="260"/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3"/>
    </row>
    <row r="69" spans="1:21" ht="13.7" customHeight="1">
      <c r="A69" s="388" t="s">
        <v>924</v>
      </c>
      <c r="B69" s="388"/>
      <c r="C69" s="388"/>
      <c r="D69" s="388"/>
      <c r="E69" s="388"/>
      <c r="F69" s="388"/>
      <c r="G69" s="388"/>
      <c r="H69" s="388"/>
      <c r="I69" s="388"/>
      <c r="J69" s="388"/>
      <c r="K69" s="388"/>
      <c r="L69" s="388"/>
      <c r="M69" s="388"/>
      <c r="N69" s="388"/>
      <c r="O69" s="388"/>
      <c r="P69" s="388"/>
    </row>
    <row r="70" spans="1:21" ht="13.7" customHeight="1" outlineLevel="1">
      <c r="A70" s="260"/>
      <c r="B70" s="107" t="s">
        <v>43</v>
      </c>
      <c r="C70" s="95">
        <v>1</v>
      </c>
      <c r="D70" s="95">
        <v>2</v>
      </c>
      <c r="E70" s="94">
        <v>3</v>
      </c>
      <c r="F70" s="94">
        <v>4</v>
      </c>
      <c r="G70" s="94">
        <v>5</v>
      </c>
      <c r="H70" s="94">
        <v>6</v>
      </c>
      <c r="I70" s="95">
        <v>7</v>
      </c>
      <c r="J70" s="95">
        <v>8</v>
      </c>
      <c r="K70" s="94">
        <v>9</v>
      </c>
      <c r="L70" s="94">
        <v>0</v>
      </c>
      <c r="M70" s="94" t="s">
        <v>1</v>
      </c>
      <c r="N70" s="94" t="s">
        <v>2</v>
      </c>
      <c r="O70" s="115" t="s">
        <v>43</v>
      </c>
      <c r="P70" s="260"/>
      <c r="R70" s="388" t="s">
        <v>323</v>
      </c>
      <c r="S70" s="388"/>
      <c r="T70" s="388"/>
      <c r="U70" s="388"/>
    </row>
    <row r="71" spans="1:21" ht="13.7" customHeight="1" outlineLevel="1">
      <c r="A71" s="260"/>
      <c r="B71" s="108" t="s">
        <v>306</v>
      </c>
      <c r="C71" s="312">
        <v>1</v>
      </c>
      <c r="D71" s="312">
        <v>2</v>
      </c>
      <c r="E71" s="312">
        <v>3</v>
      </c>
      <c r="F71" s="312">
        <v>4</v>
      </c>
      <c r="G71" s="312">
        <v>5</v>
      </c>
      <c r="H71" s="312">
        <v>6</v>
      </c>
      <c r="I71" s="312">
        <v>7</v>
      </c>
      <c r="J71" s="312">
        <v>8</v>
      </c>
      <c r="K71" s="312">
        <v>9</v>
      </c>
      <c r="L71" s="312">
        <v>0</v>
      </c>
      <c r="M71" s="331" t="s">
        <v>992</v>
      </c>
      <c r="N71" s="331" t="s">
        <v>991</v>
      </c>
      <c r="O71" s="116" t="s">
        <v>306</v>
      </c>
      <c r="P71" s="260"/>
      <c r="R71" s="389" t="s">
        <v>325</v>
      </c>
      <c r="S71" s="389"/>
      <c r="T71" s="389"/>
      <c r="U71" s="389"/>
    </row>
    <row r="72" spans="1:21" ht="13.7" customHeight="1" outlineLevel="1">
      <c r="A72" s="260"/>
      <c r="B72" s="109" t="s">
        <v>149</v>
      </c>
      <c r="C72" s="279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117" t="s">
        <v>149</v>
      </c>
      <c r="P72" s="260"/>
      <c r="R72" s="390" t="s">
        <v>921</v>
      </c>
      <c r="S72" s="390"/>
      <c r="T72" s="390"/>
      <c r="U72" s="390"/>
    </row>
    <row r="73" spans="1:21" ht="13.7" customHeight="1" outlineLevel="1">
      <c r="A73" s="260"/>
      <c r="B73" s="110" t="s">
        <v>39</v>
      </c>
      <c r="C73" s="294" t="s">
        <v>599</v>
      </c>
      <c r="D73" s="294" t="s">
        <v>601</v>
      </c>
      <c r="E73" s="294" t="s">
        <v>555</v>
      </c>
      <c r="F73" s="294" t="s">
        <v>602</v>
      </c>
      <c r="G73" s="294" t="s">
        <v>603</v>
      </c>
      <c r="H73" s="294" t="s">
        <v>604</v>
      </c>
      <c r="I73" s="294" t="s">
        <v>606</v>
      </c>
      <c r="J73" s="294" t="s">
        <v>605</v>
      </c>
      <c r="K73" s="293" t="s">
        <v>634</v>
      </c>
      <c r="L73" s="294" t="s">
        <v>607</v>
      </c>
      <c r="M73" s="294" t="s">
        <v>609</v>
      </c>
      <c r="N73" s="294" t="s">
        <v>608</v>
      </c>
      <c r="O73" s="118" t="s">
        <v>39</v>
      </c>
      <c r="P73" s="260"/>
      <c r="R73" s="391" t="s">
        <v>909</v>
      </c>
      <c r="S73" s="391"/>
      <c r="T73" s="391"/>
      <c r="U73" s="391"/>
    </row>
    <row r="74" spans="1:21" ht="13.7" customHeight="1" outlineLevel="1" thickBot="1">
      <c r="A74" s="260"/>
      <c r="B74" s="111" t="s">
        <v>41</v>
      </c>
      <c r="C74" s="295" t="s">
        <v>600</v>
      </c>
      <c r="D74" s="295" t="s">
        <v>610</v>
      </c>
      <c r="E74" s="295" t="s">
        <v>611</v>
      </c>
      <c r="F74" s="295" t="s">
        <v>612</v>
      </c>
      <c r="G74" s="295" t="s">
        <v>613</v>
      </c>
      <c r="H74" s="295" t="s">
        <v>614</v>
      </c>
      <c r="I74" s="295" t="s">
        <v>616</v>
      </c>
      <c r="J74" s="295" t="s">
        <v>617</v>
      </c>
      <c r="K74" s="295" t="s">
        <v>615</v>
      </c>
      <c r="L74" s="295" t="s">
        <v>618</v>
      </c>
      <c r="M74" s="257" t="s">
        <v>357</v>
      </c>
      <c r="N74" s="257" t="s">
        <v>358</v>
      </c>
      <c r="O74" s="119" t="s">
        <v>41</v>
      </c>
      <c r="P74" s="260"/>
      <c r="R74" s="392" t="s">
        <v>505</v>
      </c>
      <c r="S74" s="392"/>
      <c r="T74" s="392"/>
      <c r="U74" s="392"/>
    </row>
    <row r="75" spans="1:21" ht="13.7" customHeight="1" outlineLevel="1">
      <c r="A75" s="260"/>
      <c r="B75" s="107" t="s">
        <v>307</v>
      </c>
      <c r="C75" s="92" t="s">
        <v>6</v>
      </c>
      <c r="D75" s="163" t="s">
        <v>7</v>
      </c>
      <c r="E75" s="163" t="s">
        <v>8</v>
      </c>
      <c r="F75" s="96" t="s">
        <v>9</v>
      </c>
      <c r="G75" s="97" t="s">
        <v>10</v>
      </c>
      <c r="H75" s="92" t="s">
        <v>11</v>
      </c>
      <c r="I75" s="96" t="s">
        <v>12</v>
      </c>
      <c r="J75" s="163" t="s">
        <v>13</v>
      </c>
      <c r="K75" s="163" t="s">
        <v>14</v>
      </c>
      <c r="L75" s="92" t="s">
        <v>15</v>
      </c>
      <c r="M75" s="98" t="s">
        <v>16</v>
      </c>
      <c r="N75" s="94" t="s">
        <v>17</v>
      </c>
      <c r="O75" s="115" t="s">
        <v>307</v>
      </c>
      <c r="P75" s="260"/>
      <c r="R75" s="393" t="s">
        <v>324</v>
      </c>
      <c r="S75" s="393"/>
      <c r="T75" s="393"/>
      <c r="U75" s="393"/>
    </row>
    <row r="76" spans="1:21" ht="13.7" customHeight="1" outlineLevel="1">
      <c r="A76" s="260"/>
      <c r="B76" s="107" t="s">
        <v>308</v>
      </c>
      <c r="C76" s="92" t="s">
        <v>49</v>
      </c>
      <c r="D76" s="163" t="s">
        <v>50</v>
      </c>
      <c r="E76" s="163" t="s">
        <v>51</v>
      </c>
      <c r="F76" s="96" t="s">
        <v>52</v>
      </c>
      <c r="G76" s="97" t="s">
        <v>53</v>
      </c>
      <c r="H76" s="92" t="s">
        <v>54</v>
      </c>
      <c r="I76" s="96" t="s">
        <v>55</v>
      </c>
      <c r="J76" s="163" t="s">
        <v>56</v>
      </c>
      <c r="K76" s="163" t="s">
        <v>57</v>
      </c>
      <c r="L76" s="92" t="s">
        <v>58</v>
      </c>
      <c r="M76" s="98" t="s">
        <v>59</v>
      </c>
      <c r="N76" s="94" t="s">
        <v>60</v>
      </c>
      <c r="O76" s="115" t="s">
        <v>308</v>
      </c>
      <c r="P76" s="260"/>
    </row>
    <row r="77" spans="1:21" ht="13.7" customHeight="1" outlineLevel="1">
      <c r="A77" s="260"/>
      <c r="B77" s="108" t="s">
        <v>309</v>
      </c>
      <c r="C77" s="92" t="s">
        <v>6</v>
      </c>
      <c r="D77" s="163" t="s">
        <v>15</v>
      </c>
      <c r="E77" s="163" t="s">
        <v>23</v>
      </c>
      <c r="F77" s="96" t="s">
        <v>11</v>
      </c>
      <c r="G77" s="97" t="s">
        <v>30</v>
      </c>
      <c r="H77" s="92" t="s">
        <v>29</v>
      </c>
      <c r="I77" s="96" t="s">
        <v>7</v>
      </c>
      <c r="J77" s="173" t="s">
        <v>20</v>
      </c>
      <c r="K77" s="173" t="s">
        <v>26</v>
      </c>
      <c r="L77" s="92" t="s">
        <v>32</v>
      </c>
      <c r="M77" s="98"/>
      <c r="N77" s="94"/>
      <c r="O77" s="116" t="s">
        <v>309</v>
      </c>
      <c r="P77" s="260"/>
    </row>
    <row r="78" spans="1:21" ht="13.7" customHeight="1" outlineLevel="1">
      <c r="A78" s="260"/>
      <c r="B78" s="108" t="s">
        <v>310</v>
      </c>
      <c r="C78" s="92" t="s">
        <v>80</v>
      </c>
      <c r="D78" s="163" t="s">
        <v>65</v>
      </c>
      <c r="E78" s="163" t="s">
        <v>59</v>
      </c>
      <c r="F78" s="96" t="s">
        <v>62</v>
      </c>
      <c r="G78" s="97" t="s">
        <v>72</v>
      </c>
      <c r="H78" s="92" t="s">
        <v>58</v>
      </c>
      <c r="I78" s="96" t="s">
        <v>56</v>
      </c>
      <c r="J78" s="173" t="s">
        <v>69</v>
      </c>
      <c r="K78" s="173" t="s">
        <v>68</v>
      </c>
      <c r="L78" s="92" t="s">
        <v>63</v>
      </c>
      <c r="M78" s="98" t="s">
        <v>70</v>
      </c>
      <c r="N78" s="94" t="s">
        <v>60</v>
      </c>
      <c r="O78" s="116" t="s">
        <v>310</v>
      </c>
      <c r="P78" s="260"/>
    </row>
    <row r="79" spans="1:21" ht="13.7" customHeight="1" outlineLevel="1">
      <c r="A79" s="260"/>
      <c r="B79" s="112" t="s">
        <v>42</v>
      </c>
      <c r="C79" s="162" t="s">
        <v>350</v>
      </c>
      <c r="D79" s="165" t="s">
        <v>318</v>
      </c>
      <c r="E79" s="99" t="s">
        <v>83</v>
      </c>
      <c r="F79" s="162" t="s">
        <v>148</v>
      </c>
      <c r="G79" s="162" t="s">
        <v>346</v>
      </c>
      <c r="H79" s="161" t="s">
        <v>329</v>
      </c>
      <c r="I79" s="162" t="s">
        <v>326</v>
      </c>
      <c r="J79" s="162" t="s">
        <v>16</v>
      </c>
      <c r="K79" s="162" t="s">
        <v>328</v>
      </c>
      <c r="L79" s="161" t="s">
        <v>313</v>
      </c>
      <c r="M79" s="162" t="s">
        <v>348</v>
      </c>
      <c r="N79" s="302" t="s">
        <v>630</v>
      </c>
      <c r="O79" s="120" t="s">
        <v>42</v>
      </c>
      <c r="P79" s="260"/>
    </row>
    <row r="80" spans="1:21" ht="13.7" customHeight="1" outlineLevel="1" thickBot="1">
      <c r="A80" s="260"/>
      <c r="B80" s="111" t="s">
        <v>39</v>
      </c>
      <c r="C80" s="89" t="s">
        <v>356</v>
      </c>
      <c r="D80" s="89" t="s">
        <v>319</v>
      </c>
      <c r="E80" s="89" t="s">
        <v>994</v>
      </c>
      <c r="F80" s="105" t="s">
        <v>343</v>
      </c>
      <c r="G80" s="89" t="s">
        <v>361</v>
      </c>
      <c r="H80" s="89" t="s">
        <v>337</v>
      </c>
      <c r="I80" s="104" t="s">
        <v>353</v>
      </c>
      <c r="J80" s="104" t="s">
        <v>352</v>
      </c>
      <c r="K80" s="89" t="s">
        <v>335</v>
      </c>
      <c r="L80" s="89" t="s">
        <v>500</v>
      </c>
      <c r="M80" s="89" t="s">
        <v>349</v>
      </c>
      <c r="N80" s="303" t="s">
        <v>631</v>
      </c>
      <c r="O80" s="119" t="s">
        <v>39</v>
      </c>
      <c r="P80" s="260"/>
    </row>
    <row r="81" spans="1:21" ht="13.7" customHeight="1" outlineLevel="1">
      <c r="A81" s="260"/>
      <c r="B81" s="107" t="s">
        <v>307</v>
      </c>
      <c r="C81" s="100" t="s">
        <v>18</v>
      </c>
      <c r="D81" s="100" t="s">
        <v>19</v>
      </c>
      <c r="E81" s="100" t="s">
        <v>20</v>
      </c>
      <c r="F81" s="100" t="s">
        <v>21</v>
      </c>
      <c r="G81" s="163" t="s">
        <v>22</v>
      </c>
      <c r="H81" s="163" t="s">
        <v>23</v>
      </c>
      <c r="I81" s="100" t="s">
        <v>24</v>
      </c>
      <c r="J81" s="100" t="s">
        <v>25</v>
      </c>
      <c r="K81" s="100" t="s">
        <v>26</v>
      </c>
      <c r="L81" s="100" t="s">
        <v>27</v>
      </c>
      <c r="M81" s="163" t="s">
        <v>83</v>
      </c>
      <c r="N81" s="264"/>
      <c r="O81" s="115" t="s">
        <v>307</v>
      </c>
      <c r="P81" s="260"/>
    </row>
    <row r="82" spans="1:21" ht="13.7" customHeight="1" outlineLevel="1">
      <c r="A82" s="260"/>
      <c r="B82" s="107" t="s">
        <v>308</v>
      </c>
      <c r="C82" s="100" t="s">
        <v>61</v>
      </c>
      <c r="D82" s="100" t="s">
        <v>62</v>
      </c>
      <c r="E82" s="100" t="s">
        <v>63</v>
      </c>
      <c r="F82" s="100" t="s">
        <v>64</v>
      </c>
      <c r="G82" s="163" t="s">
        <v>65</v>
      </c>
      <c r="H82" s="163" t="s">
        <v>66</v>
      </c>
      <c r="I82" s="100" t="s">
        <v>67</v>
      </c>
      <c r="J82" s="100" t="s">
        <v>68</v>
      </c>
      <c r="K82" s="100" t="s">
        <v>69</v>
      </c>
      <c r="L82" s="100" t="s">
        <v>70</v>
      </c>
      <c r="M82" s="163" t="s">
        <v>71</v>
      </c>
      <c r="N82" s="265"/>
      <c r="O82" s="115" t="s">
        <v>308</v>
      </c>
      <c r="P82" s="260"/>
    </row>
    <row r="83" spans="1:21" ht="13.7" customHeight="1" outlineLevel="1">
      <c r="A83" s="260"/>
      <c r="B83" s="108" t="s">
        <v>309</v>
      </c>
      <c r="C83" s="100" t="s">
        <v>8</v>
      </c>
      <c r="D83" s="100" t="s">
        <v>18</v>
      </c>
      <c r="E83" s="100" t="s">
        <v>14</v>
      </c>
      <c r="F83" s="100" t="s">
        <v>216</v>
      </c>
      <c r="G83" s="163" t="s">
        <v>12</v>
      </c>
      <c r="H83" s="163" t="s">
        <v>35</v>
      </c>
      <c r="I83" s="100" t="s">
        <v>19</v>
      </c>
      <c r="J83" s="100" t="s">
        <v>10</v>
      </c>
      <c r="K83" s="100" t="s">
        <v>9</v>
      </c>
      <c r="L83" s="100" t="s">
        <v>34</v>
      </c>
      <c r="M83" s="163" t="s">
        <v>31</v>
      </c>
      <c r="N83" s="265"/>
      <c r="O83" s="116" t="s">
        <v>309</v>
      </c>
      <c r="P83" s="260"/>
    </row>
    <row r="84" spans="1:21" ht="13.7" customHeight="1" outlineLevel="1">
      <c r="A84" s="260"/>
      <c r="B84" s="108" t="s">
        <v>310</v>
      </c>
      <c r="C84" s="100" t="s">
        <v>53</v>
      </c>
      <c r="D84" s="100" t="s">
        <v>64</v>
      </c>
      <c r="E84" s="100" t="s">
        <v>67</v>
      </c>
      <c r="F84" s="100" t="s">
        <v>76</v>
      </c>
      <c r="G84" s="163" t="s">
        <v>51</v>
      </c>
      <c r="H84" s="163" t="s">
        <v>75</v>
      </c>
      <c r="I84" s="100" t="s">
        <v>74</v>
      </c>
      <c r="J84" s="100" t="s">
        <v>77</v>
      </c>
      <c r="K84" s="100" t="s">
        <v>66</v>
      </c>
      <c r="L84" s="100" t="s">
        <v>54</v>
      </c>
      <c r="M84" s="163" t="s">
        <v>50</v>
      </c>
      <c r="N84" s="265"/>
      <c r="O84" s="116" t="s">
        <v>310</v>
      </c>
      <c r="P84" s="260"/>
    </row>
    <row r="85" spans="1:21" ht="13.7" customHeight="1" outlineLevel="1">
      <c r="A85" s="260"/>
      <c r="B85" s="112" t="s">
        <v>42</v>
      </c>
      <c r="C85" s="162" t="s">
        <v>311</v>
      </c>
      <c r="D85" s="99" t="s">
        <v>1</v>
      </c>
      <c r="E85" s="162" t="s">
        <v>312</v>
      </c>
      <c r="F85" s="162" t="s">
        <v>38</v>
      </c>
      <c r="G85" s="162" t="s">
        <v>2</v>
      </c>
      <c r="H85" s="99" t="s">
        <v>345</v>
      </c>
      <c r="I85" s="162" t="s">
        <v>322</v>
      </c>
      <c r="J85" s="162" t="s">
        <v>37</v>
      </c>
      <c r="K85" s="162" t="s">
        <v>36</v>
      </c>
      <c r="L85" s="162" t="s">
        <v>315</v>
      </c>
      <c r="M85" s="162" t="s">
        <v>27</v>
      </c>
      <c r="N85" s="266"/>
      <c r="O85" s="120" t="s">
        <v>42</v>
      </c>
      <c r="P85" s="260"/>
    </row>
    <row r="86" spans="1:21" ht="13.7" customHeight="1" outlineLevel="1" thickBot="1">
      <c r="A86" s="260"/>
      <c r="B86" s="111" t="s">
        <v>39</v>
      </c>
      <c r="C86" s="89" t="s">
        <v>342</v>
      </c>
      <c r="D86" s="89" t="s">
        <v>493</v>
      </c>
      <c r="E86" s="89" t="s">
        <v>321</v>
      </c>
      <c r="F86" s="89" t="s">
        <v>320</v>
      </c>
      <c r="G86" s="89" t="s">
        <v>332</v>
      </c>
      <c r="H86" s="104" t="s">
        <v>46</v>
      </c>
      <c r="I86" s="104" t="s">
        <v>44</v>
      </c>
      <c r="J86" s="104" t="s">
        <v>45</v>
      </c>
      <c r="K86" s="104" t="s">
        <v>47</v>
      </c>
      <c r="L86" s="106" t="s">
        <v>344</v>
      </c>
      <c r="M86" s="106" t="s">
        <v>5</v>
      </c>
      <c r="N86" s="267"/>
      <c r="O86" s="119" t="s">
        <v>39</v>
      </c>
      <c r="P86" s="260"/>
    </row>
    <row r="87" spans="1:21" ht="13.7" customHeight="1" outlineLevel="1">
      <c r="A87" s="260"/>
      <c r="B87" s="107" t="s">
        <v>307</v>
      </c>
      <c r="C87" s="97" t="s">
        <v>29</v>
      </c>
      <c r="D87" s="101" t="s">
        <v>30</v>
      </c>
      <c r="E87" s="101" t="s">
        <v>31</v>
      </c>
      <c r="F87" s="102" t="s">
        <v>32</v>
      </c>
      <c r="G87" s="101" t="s">
        <v>33</v>
      </c>
      <c r="H87" s="97" t="s">
        <v>34</v>
      </c>
      <c r="I87" s="102" t="s">
        <v>35</v>
      </c>
      <c r="J87" s="101" t="s">
        <v>36</v>
      </c>
      <c r="K87" s="101" t="s">
        <v>37</v>
      </c>
      <c r="L87" s="97" t="s">
        <v>38</v>
      </c>
      <c r="M87" s="268"/>
      <c r="N87" s="258"/>
      <c r="O87" s="115" t="s">
        <v>307</v>
      </c>
      <c r="P87" s="260"/>
    </row>
    <row r="88" spans="1:21" ht="13.7" customHeight="1" outlineLevel="1">
      <c r="A88" s="260"/>
      <c r="B88" s="107" t="s">
        <v>308</v>
      </c>
      <c r="C88" s="97" t="s">
        <v>72</v>
      </c>
      <c r="D88" s="101" t="s">
        <v>73</v>
      </c>
      <c r="E88" s="101" t="s">
        <v>74</v>
      </c>
      <c r="F88" s="102" t="s">
        <v>75</v>
      </c>
      <c r="G88" s="101" t="s">
        <v>76</v>
      </c>
      <c r="H88" s="97" t="s">
        <v>77</v>
      </c>
      <c r="I88" s="102" t="s">
        <v>78</v>
      </c>
      <c r="J88" s="101" t="s">
        <v>79</v>
      </c>
      <c r="K88" s="101" t="s">
        <v>80</v>
      </c>
      <c r="L88" s="97" t="s">
        <v>37</v>
      </c>
      <c r="M88" s="269"/>
      <c r="N88" s="258"/>
      <c r="O88" s="115" t="s">
        <v>308</v>
      </c>
      <c r="P88" s="260"/>
    </row>
    <row r="89" spans="1:21" ht="13.7" customHeight="1" outlineLevel="1">
      <c r="A89" s="260"/>
      <c r="B89" s="108" t="s">
        <v>309</v>
      </c>
      <c r="C89" s="97" t="s">
        <v>24</v>
      </c>
      <c r="D89" s="101"/>
      <c r="E89" s="101"/>
      <c r="F89" s="102" t="s">
        <v>22</v>
      </c>
      <c r="G89" s="101"/>
      <c r="H89" s="97" t="s">
        <v>25</v>
      </c>
      <c r="I89" s="102" t="s">
        <v>21</v>
      </c>
      <c r="J89" s="101"/>
      <c r="K89" s="101"/>
      <c r="L89" s="97" t="s">
        <v>33</v>
      </c>
      <c r="M89" s="270"/>
      <c r="N89" s="258"/>
      <c r="O89" s="116" t="s">
        <v>309</v>
      </c>
      <c r="P89" s="260"/>
    </row>
    <row r="90" spans="1:21" s="167" customFormat="1" ht="13.7" customHeight="1" outlineLevel="1">
      <c r="A90" s="260"/>
      <c r="B90" s="108" t="s">
        <v>310</v>
      </c>
      <c r="C90" s="97" t="s">
        <v>49</v>
      </c>
      <c r="D90" s="101" t="s">
        <v>71</v>
      </c>
      <c r="E90" s="101" t="s">
        <v>0</v>
      </c>
      <c r="F90" s="102" t="s">
        <v>55</v>
      </c>
      <c r="G90" s="101" t="s">
        <v>78</v>
      </c>
      <c r="H90" s="97" t="s">
        <v>52</v>
      </c>
      <c r="I90" s="102" t="s">
        <v>61</v>
      </c>
      <c r="J90" s="101" t="s">
        <v>73</v>
      </c>
      <c r="K90" s="101" t="s">
        <v>57</v>
      </c>
      <c r="L90" s="97" t="s">
        <v>79</v>
      </c>
      <c r="M90" s="270"/>
      <c r="N90" s="258"/>
      <c r="O90" s="116" t="s">
        <v>310</v>
      </c>
      <c r="P90" s="260"/>
      <c r="R90" s="126"/>
      <c r="S90" s="126"/>
      <c r="T90" s="126"/>
      <c r="U90" s="126"/>
    </row>
    <row r="91" spans="1:21" s="167" customFormat="1" ht="13.7" customHeight="1" outlineLevel="1">
      <c r="A91" s="260"/>
      <c r="B91" s="112" t="s">
        <v>42</v>
      </c>
      <c r="C91" s="162" t="s">
        <v>339</v>
      </c>
      <c r="D91" s="165" t="s">
        <v>501</v>
      </c>
      <c r="E91" s="165" t="s">
        <v>340</v>
      </c>
      <c r="F91" s="162" t="s">
        <v>317</v>
      </c>
      <c r="G91" s="165" t="s">
        <v>333</v>
      </c>
      <c r="H91" s="161" t="s">
        <v>331</v>
      </c>
      <c r="I91" s="162" t="s">
        <v>327</v>
      </c>
      <c r="J91" s="162" t="s">
        <v>17</v>
      </c>
      <c r="K91" s="162" t="s">
        <v>330</v>
      </c>
      <c r="L91" s="161" t="s">
        <v>314</v>
      </c>
      <c r="M91" s="266"/>
      <c r="N91" s="258"/>
      <c r="O91" s="120" t="s">
        <v>42</v>
      </c>
      <c r="P91" s="260"/>
    </row>
    <row r="92" spans="1:21" s="167" customFormat="1" ht="13.7" customHeight="1" outlineLevel="1">
      <c r="A92" s="260"/>
      <c r="B92" s="110" t="s">
        <v>39</v>
      </c>
      <c r="C92" s="165" t="s">
        <v>502</v>
      </c>
      <c r="D92" s="165" t="s">
        <v>503</v>
      </c>
      <c r="E92" s="165" t="s">
        <v>341</v>
      </c>
      <c r="F92" s="162" t="s">
        <v>316</v>
      </c>
      <c r="G92" s="165" t="s">
        <v>334</v>
      </c>
      <c r="H92" s="165" t="s">
        <v>338</v>
      </c>
      <c r="I92" s="166" t="s">
        <v>146</v>
      </c>
      <c r="J92" s="166" t="s">
        <v>147</v>
      </c>
      <c r="K92" s="165" t="s">
        <v>336</v>
      </c>
      <c r="L92" s="91" t="s">
        <v>504</v>
      </c>
      <c r="M92" s="266"/>
      <c r="N92" s="261"/>
      <c r="O92" s="118" t="s">
        <v>39</v>
      </c>
      <c r="P92" s="260"/>
    </row>
    <row r="93" spans="1:21" s="167" customFormat="1" ht="13.7" customHeight="1">
      <c r="A93" s="260"/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</row>
    <row r="94" spans="1:21" ht="13.7" customHeight="1">
      <c r="A94" s="388" t="s">
        <v>278</v>
      </c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8"/>
      <c r="O94" s="388"/>
      <c r="P94" s="388"/>
    </row>
    <row r="95" spans="1:21" ht="13.7" hidden="1" customHeight="1" outlineLevel="1">
      <c r="A95" s="260"/>
      <c r="B95" s="107" t="s">
        <v>307</v>
      </c>
      <c r="C95" s="92" t="s">
        <v>6</v>
      </c>
      <c r="D95" s="163" t="s">
        <v>7</v>
      </c>
      <c r="E95" s="163" t="s">
        <v>8</v>
      </c>
      <c r="F95" s="96" t="s">
        <v>9</v>
      </c>
      <c r="G95" s="97" t="s">
        <v>10</v>
      </c>
      <c r="H95" s="92" t="s">
        <v>11</v>
      </c>
      <c r="I95" s="96" t="s">
        <v>12</v>
      </c>
      <c r="J95" s="163" t="s">
        <v>13</v>
      </c>
      <c r="K95" s="163" t="s">
        <v>14</v>
      </c>
      <c r="L95" s="92" t="s">
        <v>15</v>
      </c>
      <c r="M95" s="98" t="s">
        <v>16</v>
      </c>
      <c r="N95" s="94" t="s">
        <v>17</v>
      </c>
      <c r="O95" s="115" t="s">
        <v>307</v>
      </c>
      <c r="P95" s="260"/>
      <c r="R95" s="388" t="s">
        <v>323</v>
      </c>
      <c r="S95" s="388"/>
      <c r="T95" s="388"/>
      <c r="U95" s="388"/>
    </row>
    <row r="96" spans="1:21" ht="13.7" hidden="1" customHeight="1" outlineLevel="1">
      <c r="A96" s="260"/>
      <c r="B96" s="107" t="s">
        <v>308</v>
      </c>
      <c r="C96" s="92" t="s">
        <v>49</v>
      </c>
      <c r="D96" s="163" t="s">
        <v>50</v>
      </c>
      <c r="E96" s="163" t="s">
        <v>51</v>
      </c>
      <c r="F96" s="96" t="s">
        <v>52</v>
      </c>
      <c r="G96" s="97" t="s">
        <v>53</v>
      </c>
      <c r="H96" s="92" t="s">
        <v>54</v>
      </c>
      <c r="I96" s="96" t="s">
        <v>55</v>
      </c>
      <c r="J96" s="163" t="s">
        <v>56</v>
      </c>
      <c r="K96" s="163" t="s">
        <v>57</v>
      </c>
      <c r="L96" s="92" t="s">
        <v>58</v>
      </c>
      <c r="M96" s="98" t="s">
        <v>59</v>
      </c>
      <c r="N96" s="94" t="s">
        <v>60</v>
      </c>
      <c r="O96" s="115" t="s">
        <v>308</v>
      </c>
      <c r="P96" s="260"/>
      <c r="R96" s="389" t="s">
        <v>325</v>
      </c>
      <c r="S96" s="389"/>
      <c r="T96" s="389"/>
      <c r="U96" s="389"/>
    </row>
    <row r="97" spans="1:21" ht="13.7" hidden="1" customHeight="1" outlineLevel="1">
      <c r="A97" s="260"/>
      <c r="B97" s="108" t="s">
        <v>309</v>
      </c>
      <c r="C97" s="92" t="s">
        <v>6</v>
      </c>
      <c r="D97" s="163" t="s">
        <v>15</v>
      </c>
      <c r="E97" s="163" t="s">
        <v>23</v>
      </c>
      <c r="F97" s="96" t="s">
        <v>11</v>
      </c>
      <c r="G97" s="97" t="s">
        <v>30</v>
      </c>
      <c r="H97" s="92" t="s">
        <v>29</v>
      </c>
      <c r="I97" s="96" t="s">
        <v>7</v>
      </c>
      <c r="J97" s="173" t="s">
        <v>20</v>
      </c>
      <c r="K97" s="173" t="s">
        <v>26</v>
      </c>
      <c r="L97" s="92" t="s">
        <v>32</v>
      </c>
      <c r="M97" s="98"/>
      <c r="N97" s="94"/>
      <c r="O97" s="116" t="s">
        <v>309</v>
      </c>
      <c r="P97" s="260"/>
      <c r="R97" s="392" t="s">
        <v>505</v>
      </c>
      <c r="S97" s="392"/>
      <c r="T97" s="392"/>
      <c r="U97" s="392"/>
    </row>
    <row r="98" spans="1:21" ht="13.7" hidden="1" customHeight="1" outlineLevel="1">
      <c r="A98" s="260"/>
      <c r="B98" s="108" t="s">
        <v>310</v>
      </c>
      <c r="C98" s="92" t="s">
        <v>80</v>
      </c>
      <c r="D98" s="163" t="s">
        <v>65</v>
      </c>
      <c r="E98" s="163" t="s">
        <v>59</v>
      </c>
      <c r="F98" s="96" t="s">
        <v>62</v>
      </c>
      <c r="G98" s="97" t="s">
        <v>72</v>
      </c>
      <c r="H98" s="92" t="s">
        <v>58</v>
      </c>
      <c r="I98" s="96" t="s">
        <v>56</v>
      </c>
      <c r="J98" s="173" t="s">
        <v>69</v>
      </c>
      <c r="K98" s="173" t="s">
        <v>68</v>
      </c>
      <c r="L98" s="92" t="s">
        <v>63</v>
      </c>
      <c r="M98" s="98" t="s">
        <v>70</v>
      </c>
      <c r="N98" s="94" t="s">
        <v>60</v>
      </c>
      <c r="O98" s="116" t="s">
        <v>310</v>
      </c>
      <c r="P98" s="260"/>
    </row>
    <row r="99" spans="1:21" ht="13.7" hidden="1" customHeight="1" outlineLevel="1" thickBot="1">
      <c r="A99" s="260"/>
      <c r="B99" s="114" t="s">
        <v>42</v>
      </c>
      <c r="C99" s="105" t="s">
        <v>350</v>
      </c>
      <c r="D99" s="89" t="s">
        <v>318</v>
      </c>
      <c r="E99" s="106" t="s">
        <v>83</v>
      </c>
      <c r="F99" s="105" t="s">
        <v>148</v>
      </c>
      <c r="G99" s="105" t="s">
        <v>346</v>
      </c>
      <c r="H99" s="105" t="s">
        <v>329</v>
      </c>
      <c r="I99" s="105" t="s">
        <v>326</v>
      </c>
      <c r="J99" s="105" t="s">
        <v>16</v>
      </c>
      <c r="K99" s="105" t="s">
        <v>328</v>
      </c>
      <c r="L99" s="105" t="s">
        <v>313</v>
      </c>
      <c r="M99" s="105" t="s">
        <v>348</v>
      </c>
      <c r="N99" s="303" t="s">
        <v>630</v>
      </c>
      <c r="O99" s="133" t="s">
        <v>42</v>
      </c>
      <c r="P99" s="260"/>
      <c r="R99" s="310"/>
      <c r="S99" s="310"/>
      <c r="T99" s="310"/>
      <c r="U99" s="310"/>
    </row>
    <row r="100" spans="1:21" ht="13.7" hidden="1" customHeight="1" outlineLevel="1">
      <c r="A100" s="260"/>
      <c r="B100" s="107" t="s">
        <v>307</v>
      </c>
      <c r="C100" s="100" t="s">
        <v>18</v>
      </c>
      <c r="D100" s="100" t="s">
        <v>19</v>
      </c>
      <c r="E100" s="100" t="s">
        <v>20</v>
      </c>
      <c r="F100" s="100" t="s">
        <v>21</v>
      </c>
      <c r="G100" s="163" t="s">
        <v>22</v>
      </c>
      <c r="H100" s="163" t="s">
        <v>23</v>
      </c>
      <c r="I100" s="100" t="s">
        <v>24</v>
      </c>
      <c r="J100" s="100" t="s">
        <v>25</v>
      </c>
      <c r="K100" s="100" t="s">
        <v>26</v>
      </c>
      <c r="L100" s="100" t="s">
        <v>27</v>
      </c>
      <c r="M100" s="163" t="s">
        <v>83</v>
      </c>
      <c r="N100" s="265"/>
      <c r="O100" s="115" t="s">
        <v>307</v>
      </c>
      <c r="P100" s="260"/>
    </row>
    <row r="101" spans="1:21" ht="13.7" hidden="1" customHeight="1" outlineLevel="1">
      <c r="A101" s="260"/>
      <c r="B101" s="107" t="s">
        <v>308</v>
      </c>
      <c r="C101" s="100" t="s">
        <v>61</v>
      </c>
      <c r="D101" s="100" t="s">
        <v>62</v>
      </c>
      <c r="E101" s="100" t="s">
        <v>63</v>
      </c>
      <c r="F101" s="100" t="s">
        <v>64</v>
      </c>
      <c r="G101" s="163" t="s">
        <v>65</v>
      </c>
      <c r="H101" s="163" t="s">
        <v>66</v>
      </c>
      <c r="I101" s="100" t="s">
        <v>67</v>
      </c>
      <c r="J101" s="100" t="s">
        <v>68</v>
      </c>
      <c r="K101" s="100" t="s">
        <v>69</v>
      </c>
      <c r="L101" s="100" t="s">
        <v>70</v>
      </c>
      <c r="M101" s="163" t="s">
        <v>71</v>
      </c>
      <c r="N101" s="265"/>
      <c r="O101" s="115" t="s">
        <v>308</v>
      </c>
      <c r="P101" s="260"/>
    </row>
    <row r="102" spans="1:21" ht="13.7" hidden="1" customHeight="1" outlineLevel="1">
      <c r="A102" s="260"/>
      <c r="B102" s="108" t="s">
        <v>309</v>
      </c>
      <c r="C102" s="100" t="s">
        <v>8</v>
      </c>
      <c r="D102" s="100" t="s">
        <v>18</v>
      </c>
      <c r="E102" s="100" t="s">
        <v>14</v>
      </c>
      <c r="F102" s="100" t="s">
        <v>216</v>
      </c>
      <c r="G102" s="163" t="s">
        <v>12</v>
      </c>
      <c r="H102" s="163" t="s">
        <v>35</v>
      </c>
      <c r="I102" s="100" t="s">
        <v>19</v>
      </c>
      <c r="J102" s="100" t="s">
        <v>10</v>
      </c>
      <c r="K102" s="100" t="s">
        <v>9</v>
      </c>
      <c r="L102" s="100" t="s">
        <v>34</v>
      </c>
      <c r="M102" s="163" t="s">
        <v>31</v>
      </c>
      <c r="N102" s="265"/>
      <c r="O102" s="116" t="s">
        <v>309</v>
      </c>
      <c r="P102" s="260"/>
    </row>
    <row r="103" spans="1:21" ht="13.7" hidden="1" customHeight="1" outlineLevel="1">
      <c r="A103" s="260"/>
      <c r="B103" s="108" t="s">
        <v>310</v>
      </c>
      <c r="C103" s="100" t="s">
        <v>53</v>
      </c>
      <c r="D103" s="100" t="s">
        <v>64</v>
      </c>
      <c r="E103" s="100" t="s">
        <v>67</v>
      </c>
      <c r="F103" s="100" t="s">
        <v>76</v>
      </c>
      <c r="G103" s="163" t="s">
        <v>51</v>
      </c>
      <c r="H103" s="163" t="s">
        <v>75</v>
      </c>
      <c r="I103" s="100" t="s">
        <v>74</v>
      </c>
      <c r="J103" s="100" t="s">
        <v>77</v>
      </c>
      <c r="K103" s="100" t="s">
        <v>66</v>
      </c>
      <c r="L103" s="100" t="s">
        <v>54</v>
      </c>
      <c r="M103" s="163" t="s">
        <v>50</v>
      </c>
      <c r="N103" s="265"/>
      <c r="O103" s="116" t="s">
        <v>310</v>
      </c>
      <c r="P103" s="260"/>
    </row>
    <row r="104" spans="1:21" ht="13.7" hidden="1" customHeight="1" outlineLevel="1" thickBot="1">
      <c r="A104" s="260"/>
      <c r="B104" s="114" t="s">
        <v>42</v>
      </c>
      <c r="C104" s="105" t="s">
        <v>311</v>
      </c>
      <c r="D104" s="106" t="s">
        <v>1</v>
      </c>
      <c r="E104" s="105" t="s">
        <v>312</v>
      </c>
      <c r="F104" s="105" t="s">
        <v>38</v>
      </c>
      <c r="G104" s="105" t="s">
        <v>2</v>
      </c>
      <c r="H104" s="105" t="s">
        <v>345</v>
      </c>
      <c r="I104" s="105" t="s">
        <v>322</v>
      </c>
      <c r="J104" s="105" t="s">
        <v>37</v>
      </c>
      <c r="K104" s="105" t="s">
        <v>36</v>
      </c>
      <c r="L104" s="105" t="s">
        <v>315</v>
      </c>
      <c r="M104" s="105" t="s">
        <v>27</v>
      </c>
      <c r="N104" s="271"/>
      <c r="O104" s="133" t="s">
        <v>42</v>
      </c>
      <c r="P104" s="260"/>
    </row>
    <row r="105" spans="1:21" ht="13.7" hidden="1" customHeight="1" outlineLevel="1">
      <c r="A105" s="260"/>
      <c r="B105" s="107" t="s">
        <v>307</v>
      </c>
      <c r="C105" s="97" t="s">
        <v>29</v>
      </c>
      <c r="D105" s="101" t="s">
        <v>30</v>
      </c>
      <c r="E105" s="101" t="s">
        <v>31</v>
      </c>
      <c r="F105" s="102" t="s">
        <v>32</v>
      </c>
      <c r="G105" s="101" t="s">
        <v>33</v>
      </c>
      <c r="H105" s="97" t="s">
        <v>34</v>
      </c>
      <c r="I105" s="102" t="s">
        <v>35</v>
      </c>
      <c r="J105" s="101" t="s">
        <v>36</v>
      </c>
      <c r="K105" s="101" t="s">
        <v>37</v>
      </c>
      <c r="L105" s="97" t="s">
        <v>38</v>
      </c>
      <c r="M105" s="269"/>
      <c r="N105" s="258"/>
      <c r="O105" s="115" t="s">
        <v>307</v>
      </c>
      <c r="P105" s="260"/>
    </row>
    <row r="106" spans="1:21" ht="13.7" hidden="1" customHeight="1" outlineLevel="1">
      <c r="A106" s="260"/>
      <c r="B106" s="107" t="s">
        <v>308</v>
      </c>
      <c r="C106" s="97" t="s">
        <v>72</v>
      </c>
      <c r="D106" s="101" t="s">
        <v>73</v>
      </c>
      <c r="E106" s="101" t="s">
        <v>74</v>
      </c>
      <c r="F106" s="102" t="s">
        <v>75</v>
      </c>
      <c r="G106" s="101" t="s">
        <v>76</v>
      </c>
      <c r="H106" s="97" t="s">
        <v>77</v>
      </c>
      <c r="I106" s="102" t="s">
        <v>78</v>
      </c>
      <c r="J106" s="101" t="s">
        <v>79</v>
      </c>
      <c r="K106" s="101" t="s">
        <v>80</v>
      </c>
      <c r="L106" s="97" t="s">
        <v>37</v>
      </c>
      <c r="M106" s="269"/>
      <c r="N106" s="258"/>
      <c r="O106" s="115" t="s">
        <v>308</v>
      </c>
      <c r="P106" s="260"/>
    </row>
    <row r="107" spans="1:21" ht="13.7" hidden="1" customHeight="1" outlineLevel="1">
      <c r="A107" s="260"/>
      <c r="B107" s="108" t="s">
        <v>309</v>
      </c>
      <c r="C107" s="97" t="s">
        <v>24</v>
      </c>
      <c r="D107" s="101"/>
      <c r="E107" s="101"/>
      <c r="F107" s="102" t="s">
        <v>22</v>
      </c>
      <c r="G107" s="101"/>
      <c r="H107" s="97" t="s">
        <v>25</v>
      </c>
      <c r="I107" s="102" t="s">
        <v>21</v>
      </c>
      <c r="J107" s="101"/>
      <c r="K107" s="101"/>
      <c r="L107" s="97" t="s">
        <v>33</v>
      </c>
      <c r="M107" s="270"/>
      <c r="N107" s="258"/>
      <c r="O107" s="116" t="s">
        <v>309</v>
      </c>
      <c r="P107" s="260"/>
    </row>
    <row r="108" spans="1:21" ht="13.7" hidden="1" customHeight="1" outlineLevel="1">
      <c r="A108" s="260"/>
      <c r="B108" s="108" t="s">
        <v>310</v>
      </c>
      <c r="C108" s="97" t="s">
        <v>49</v>
      </c>
      <c r="D108" s="101" t="s">
        <v>71</v>
      </c>
      <c r="E108" s="101" t="s">
        <v>0</v>
      </c>
      <c r="F108" s="102" t="s">
        <v>55</v>
      </c>
      <c r="G108" s="101" t="s">
        <v>78</v>
      </c>
      <c r="H108" s="97" t="s">
        <v>52</v>
      </c>
      <c r="I108" s="102" t="s">
        <v>61</v>
      </c>
      <c r="J108" s="101" t="s">
        <v>73</v>
      </c>
      <c r="K108" s="101" t="s">
        <v>57</v>
      </c>
      <c r="L108" s="97" t="s">
        <v>79</v>
      </c>
      <c r="M108" s="270"/>
      <c r="N108" s="258"/>
      <c r="O108" s="116" t="s">
        <v>310</v>
      </c>
      <c r="P108" s="260"/>
    </row>
    <row r="109" spans="1:21" ht="13.7" hidden="1" customHeight="1" outlineLevel="1">
      <c r="A109" s="260"/>
      <c r="B109" s="112" t="s">
        <v>42</v>
      </c>
      <c r="C109" s="162" t="s">
        <v>339</v>
      </c>
      <c r="D109" s="165" t="s">
        <v>501</v>
      </c>
      <c r="E109" s="165" t="s">
        <v>340</v>
      </c>
      <c r="F109" s="162" t="s">
        <v>317</v>
      </c>
      <c r="G109" s="165" t="s">
        <v>333</v>
      </c>
      <c r="H109" s="161" t="s">
        <v>331</v>
      </c>
      <c r="I109" s="162" t="s">
        <v>327</v>
      </c>
      <c r="J109" s="162" t="s">
        <v>17</v>
      </c>
      <c r="K109" s="162" t="s">
        <v>330</v>
      </c>
      <c r="L109" s="161" t="s">
        <v>314</v>
      </c>
      <c r="M109" s="266"/>
      <c r="N109" s="258"/>
      <c r="O109" s="120" t="s">
        <v>42</v>
      </c>
      <c r="P109" s="260"/>
    </row>
    <row r="110" spans="1:21" ht="13.7" customHeight="1" collapsed="1">
      <c r="A110" s="260"/>
      <c r="B110" s="260"/>
      <c r="C110" s="260"/>
      <c r="D110" s="260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</row>
    <row r="111" spans="1:21" ht="13.7" customHeight="1">
      <c r="A111" s="388" t="s">
        <v>923</v>
      </c>
      <c r="B111" s="388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8"/>
      <c r="N111" s="388"/>
      <c r="O111" s="388"/>
      <c r="P111" s="388"/>
    </row>
    <row r="112" spans="1:21" ht="13.7" hidden="1" customHeight="1" outlineLevel="1">
      <c r="A112" s="107" t="s">
        <v>43</v>
      </c>
      <c r="B112" s="95" t="s">
        <v>5</v>
      </c>
      <c r="C112" s="95">
        <v>1</v>
      </c>
      <c r="D112" s="95">
        <v>2</v>
      </c>
      <c r="E112" s="94">
        <v>3</v>
      </c>
      <c r="F112" s="94">
        <v>4</v>
      </c>
      <c r="G112" s="94">
        <v>5</v>
      </c>
      <c r="H112" s="94">
        <v>6</v>
      </c>
      <c r="I112" s="95">
        <v>7</v>
      </c>
      <c r="J112" s="95">
        <v>8</v>
      </c>
      <c r="K112" s="94">
        <v>9</v>
      </c>
      <c r="L112" s="94">
        <v>0</v>
      </c>
      <c r="M112" s="94" t="s">
        <v>1</v>
      </c>
      <c r="N112" s="94" t="s">
        <v>2</v>
      </c>
      <c r="O112" s="94" t="s">
        <v>3</v>
      </c>
      <c r="P112" s="115" t="s">
        <v>43</v>
      </c>
      <c r="R112" s="394" t="s">
        <v>922</v>
      </c>
      <c r="S112" s="394"/>
      <c r="T112" s="394"/>
      <c r="U112" s="394"/>
    </row>
    <row r="113" spans="1:21" ht="13.7" hidden="1" customHeight="1" outlineLevel="1">
      <c r="A113" s="108" t="s">
        <v>306</v>
      </c>
      <c r="B113" s="309" t="s">
        <v>81</v>
      </c>
      <c r="C113" s="312">
        <v>1</v>
      </c>
      <c r="D113" s="312">
        <v>2</v>
      </c>
      <c r="E113" s="312">
        <v>3</v>
      </c>
      <c r="F113" s="312">
        <v>4</v>
      </c>
      <c r="G113" s="312">
        <v>5</v>
      </c>
      <c r="H113" s="312">
        <v>6</v>
      </c>
      <c r="I113" s="312">
        <v>7</v>
      </c>
      <c r="J113" s="312">
        <v>8</v>
      </c>
      <c r="K113" s="312">
        <v>9</v>
      </c>
      <c r="L113" s="312">
        <v>0</v>
      </c>
      <c r="M113" s="331" t="s">
        <v>992</v>
      </c>
      <c r="N113" s="331" t="s">
        <v>991</v>
      </c>
      <c r="O113" s="300" t="s">
        <v>130</v>
      </c>
      <c r="P113" s="116" t="s">
        <v>306</v>
      </c>
      <c r="R113" s="388" t="s">
        <v>323</v>
      </c>
      <c r="S113" s="388"/>
      <c r="T113" s="388"/>
      <c r="U113" s="388"/>
    </row>
    <row r="114" spans="1:21" ht="13.7" hidden="1" customHeight="1" outlineLevel="1">
      <c r="A114" s="109" t="s">
        <v>915</v>
      </c>
      <c r="B114" s="385" t="s">
        <v>145</v>
      </c>
      <c r="C114" s="279" t="s">
        <v>556</v>
      </c>
      <c r="D114" s="279" t="s">
        <v>926</v>
      </c>
      <c r="E114" s="279" t="s">
        <v>568</v>
      </c>
      <c r="F114" s="279" t="s">
        <v>555</v>
      </c>
      <c r="G114" s="279" t="s">
        <v>569</v>
      </c>
      <c r="H114" s="256" t="s">
        <v>566</v>
      </c>
      <c r="I114" s="256" t="s">
        <v>560</v>
      </c>
      <c r="J114" s="256" t="s">
        <v>930</v>
      </c>
      <c r="K114" s="256" t="s">
        <v>511</v>
      </c>
      <c r="L114" s="256" t="s">
        <v>565</v>
      </c>
      <c r="M114" s="256" t="s">
        <v>557</v>
      </c>
      <c r="N114" s="256" t="s">
        <v>563</v>
      </c>
      <c r="O114" s="386" t="s">
        <v>363</v>
      </c>
      <c r="P114" s="117" t="s">
        <v>915</v>
      </c>
      <c r="R114" s="389" t="s">
        <v>325</v>
      </c>
      <c r="S114" s="389"/>
      <c r="T114" s="389"/>
      <c r="U114" s="389"/>
    </row>
    <row r="115" spans="1:21" s="231" customFormat="1" ht="13.7" hidden="1" customHeight="1" outlineLevel="1">
      <c r="A115" s="109" t="s">
        <v>916</v>
      </c>
      <c r="B115" s="385"/>
      <c r="C115" s="279" t="s">
        <v>305</v>
      </c>
      <c r="D115" s="279" t="s">
        <v>304</v>
      </c>
      <c r="E115" s="279" t="s">
        <v>302</v>
      </c>
      <c r="F115" s="279" t="s">
        <v>303</v>
      </c>
      <c r="G115" s="279" t="s">
        <v>794</v>
      </c>
      <c r="H115" s="279" t="s">
        <v>795</v>
      </c>
      <c r="I115" s="279" t="s">
        <v>796</v>
      </c>
      <c r="J115" s="279" t="s">
        <v>797</v>
      </c>
      <c r="K115" s="279" t="s">
        <v>798</v>
      </c>
      <c r="L115" s="279" t="s">
        <v>799</v>
      </c>
      <c r="M115" s="279" t="s">
        <v>800</v>
      </c>
      <c r="N115" s="279" t="s">
        <v>919</v>
      </c>
      <c r="O115" s="386"/>
      <c r="P115" s="117" t="s">
        <v>916</v>
      </c>
      <c r="R115" s="390" t="s">
        <v>921</v>
      </c>
      <c r="S115" s="390"/>
      <c r="T115" s="390"/>
      <c r="U115" s="390"/>
    </row>
    <row r="116" spans="1:21" s="231" customFormat="1" ht="13.7" hidden="1" customHeight="1" outlineLevel="1">
      <c r="A116" s="109" t="s">
        <v>917</v>
      </c>
      <c r="B116" s="387"/>
      <c r="C116" s="279" t="s">
        <v>558</v>
      </c>
      <c r="D116" s="279" t="s">
        <v>594</v>
      </c>
      <c r="E116" s="279" t="s">
        <v>595</v>
      </c>
      <c r="F116" s="279" t="s">
        <v>596</v>
      </c>
      <c r="G116" s="279" t="s">
        <v>597</v>
      </c>
      <c r="H116" s="256" t="s">
        <v>567</v>
      </c>
      <c r="I116" s="256" t="s">
        <v>561</v>
      </c>
      <c r="J116" s="256" t="s">
        <v>559</v>
      </c>
      <c r="K116" s="256" t="s">
        <v>509</v>
      </c>
      <c r="L116" s="256" t="s">
        <v>564</v>
      </c>
      <c r="M116" s="256" t="s">
        <v>562</v>
      </c>
      <c r="N116" s="256" t="s">
        <v>598</v>
      </c>
      <c r="O116" s="386" t="s">
        <v>355</v>
      </c>
      <c r="P116" s="117" t="s">
        <v>917</v>
      </c>
      <c r="R116" s="391" t="s">
        <v>909</v>
      </c>
      <c r="S116" s="391"/>
      <c r="T116" s="391"/>
      <c r="U116" s="391"/>
    </row>
    <row r="117" spans="1:21" ht="13.7" hidden="1" customHeight="1" outlineLevel="1">
      <c r="A117" s="109" t="s">
        <v>918</v>
      </c>
      <c r="B117" s="387"/>
      <c r="C117" s="279" t="s">
        <v>203</v>
      </c>
      <c r="D117" s="279" t="s">
        <v>201</v>
      </c>
      <c r="E117" s="279" t="s">
        <v>202</v>
      </c>
      <c r="F117" s="279" t="s">
        <v>200</v>
      </c>
      <c r="G117" s="279" t="s">
        <v>801</v>
      </c>
      <c r="H117" s="279" t="s">
        <v>802</v>
      </c>
      <c r="I117" s="279" t="s">
        <v>803</v>
      </c>
      <c r="J117" s="279" t="s">
        <v>804</v>
      </c>
      <c r="K117" s="279" t="s">
        <v>805</v>
      </c>
      <c r="L117" s="279" t="s">
        <v>806</v>
      </c>
      <c r="M117" s="279" t="s">
        <v>807</v>
      </c>
      <c r="N117" s="279" t="s">
        <v>920</v>
      </c>
      <c r="O117" s="386"/>
      <c r="P117" s="117" t="s">
        <v>918</v>
      </c>
      <c r="R117" s="392" t="s">
        <v>505</v>
      </c>
      <c r="S117" s="392"/>
      <c r="T117" s="392"/>
      <c r="U117" s="392"/>
    </row>
    <row r="118" spans="1:21" ht="13.7" hidden="1" customHeight="1" outlineLevel="1">
      <c r="A118" s="110" t="s">
        <v>39</v>
      </c>
      <c r="B118" s="298" t="s">
        <v>492</v>
      </c>
      <c r="C118" s="294" t="s">
        <v>599</v>
      </c>
      <c r="D118" s="294" t="s">
        <v>601</v>
      </c>
      <c r="E118" s="294" t="s">
        <v>555</v>
      </c>
      <c r="F118" s="294" t="s">
        <v>602</v>
      </c>
      <c r="G118" s="294" t="s">
        <v>603</v>
      </c>
      <c r="H118" s="294" t="s">
        <v>604</v>
      </c>
      <c r="I118" s="294" t="s">
        <v>606</v>
      </c>
      <c r="J118" s="294" t="s">
        <v>605</v>
      </c>
      <c r="K118" s="293" t="s">
        <v>634</v>
      </c>
      <c r="L118" s="294" t="s">
        <v>607</v>
      </c>
      <c r="M118" s="294" t="s">
        <v>914</v>
      </c>
      <c r="N118" s="294" t="s">
        <v>608</v>
      </c>
      <c r="O118" s="300" t="s">
        <v>364</v>
      </c>
      <c r="P118" s="118" t="s">
        <v>39</v>
      </c>
      <c r="R118" s="383" t="s">
        <v>324</v>
      </c>
      <c r="S118" s="383"/>
      <c r="T118" s="383"/>
      <c r="U118" s="383"/>
    </row>
    <row r="119" spans="1:21" ht="13.7" hidden="1" customHeight="1" outlineLevel="1" thickBot="1">
      <c r="A119" s="111" t="s">
        <v>41</v>
      </c>
      <c r="B119" s="250"/>
      <c r="C119" s="295" t="s">
        <v>600</v>
      </c>
      <c r="D119" s="295" t="s">
        <v>610</v>
      </c>
      <c r="E119" s="295" t="s">
        <v>611</v>
      </c>
      <c r="F119" s="295" t="s">
        <v>612</v>
      </c>
      <c r="G119" s="295" t="s">
        <v>613</v>
      </c>
      <c r="H119" s="295" t="s">
        <v>614</v>
      </c>
      <c r="I119" s="295" t="s">
        <v>616</v>
      </c>
      <c r="J119" s="295" t="s">
        <v>617</v>
      </c>
      <c r="K119" s="295" t="s">
        <v>615</v>
      </c>
      <c r="L119" s="295" t="s">
        <v>618</v>
      </c>
      <c r="M119" s="257" t="s">
        <v>357</v>
      </c>
      <c r="N119" s="257" t="s">
        <v>358</v>
      </c>
      <c r="O119" s="305" t="s">
        <v>354</v>
      </c>
      <c r="P119" s="119" t="s">
        <v>41</v>
      </c>
      <c r="R119" s="384" t="s">
        <v>911</v>
      </c>
      <c r="S119" s="384"/>
      <c r="T119" s="384"/>
      <c r="U119" s="384"/>
    </row>
    <row r="120" spans="1:21" ht="13.7" hidden="1" customHeight="1" outlineLevel="1">
      <c r="A120" s="107" t="s">
        <v>307</v>
      </c>
      <c r="B120" s="396" t="s">
        <v>4</v>
      </c>
      <c r="C120" s="92" t="s">
        <v>6</v>
      </c>
      <c r="D120" s="254" t="s">
        <v>7</v>
      </c>
      <c r="E120" s="254" t="s">
        <v>8</v>
      </c>
      <c r="F120" s="96" t="s">
        <v>9</v>
      </c>
      <c r="G120" s="97" t="s">
        <v>10</v>
      </c>
      <c r="H120" s="92" t="s">
        <v>11</v>
      </c>
      <c r="I120" s="96" t="s">
        <v>12</v>
      </c>
      <c r="J120" s="254" t="s">
        <v>13</v>
      </c>
      <c r="K120" s="254" t="s">
        <v>14</v>
      </c>
      <c r="L120" s="92" t="s">
        <v>15</v>
      </c>
      <c r="M120" s="98" t="s">
        <v>16</v>
      </c>
      <c r="N120" s="94" t="s">
        <v>17</v>
      </c>
      <c r="O120" s="258"/>
      <c r="P120" s="115" t="s">
        <v>307</v>
      </c>
    </row>
    <row r="121" spans="1:21" ht="13.7" hidden="1" customHeight="1" outlineLevel="1">
      <c r="A121" s="107" t="s">
        <v>308</v>
      </c>
      <c r="B121" s="397"/>
      <c r="C121" s="92" t="s">
        <v>49</v>
      </c>
      <c r="D121" s="254" t="s">
        <v>50</v>
      </c>
      <c r="E121" s="254" t="s">
        <v>51</v>
      </c>
      <c r="F121" s="96" t="s">
        <v>52</v>
      </c>
      <c r="G121" s="97" t="s">
        <v>53</v>
      </c>
      <c r="H121" s="92" t="s">
        <v>54</v>
      </c>
      <c r="I121" s="96" t="s">
        <v>55</v>
      </c>
      <c r="J121" s="254" t="s">
        <v>56</v>
      </c>
      <c r="K121" s="254" t="s">
        <v>57</v>
      </c>
      <c r="L121" s="92" t="s">
        <v>58</v>
      </c>
      <c r="M121" s="98" t="s">
        <v>59</v>
      </c>
      <c r="N121" s="94" t="s">
        <v>60</v>
      </c>
      <c r="O121" s="258"/>
      <c r="P121" s="115" t="s">
        <v>308</v>
      </c>
    </row>
    <row r="122" spans="1:21" ht="13.7" hidden="1" customHeight="1" outlineLevel="1">
      <c r="A122" s="108" t="s">
        <v>309</v>
      </c>
      <c r="B122" s="397" t="s">
        <v>4</v>
      </c>
      <c r="C122" s="92" t="s">
        <v>6</v>
      </c>
      <c r="D122" s="254" t="s">
        <v>15</v>
      </c>
      <c r="E122" s="254" t="s">
        <v>23</v>
      </c>
      <c r="F122" s="96" t="s">
        <v>11</v>
      </c>
      <c r="G122" s="97" t="s">
        <v>30</v>
      </c>
      <c r="H122" s="92" t="s">
        <v>29</v>
      </c>
      <c r="I122" s="96" t="s">
        <v>7</v>
      </c>
      <c r="J122" s="254" t="s">
        <v>20</v>
      </c>
      <c r="K122" s="254" t="s">
        <v>26</v>
      </c>
      <c r="L122" s="92" t="s">
        <v>32</v>
      </c>
      <c r="M122" s="98"/>
      <c r="N122" s="94"/>
      <c r="O122" s="258"/>
      <c r="P122" s="116" t="s">
        <v>309</v>
      </c>
    </row>
    <row r="123" spans="1:21" ht="13.7" hidden="1" customHeight="1" outlineLevel="1">
      <c r="A123" s="108" t="s">
        <v>310</v>
      </c>
      <c r="B123" s="397"/>
      <c r="C123" s="92" t="s">
        <v>80</v>
      </c>
      <c r="D123" s="254" t="s">
        <v>65</v>
      </c>
      <c r="E123" s="254" t="s">
        <v>59</v>
      </c>
      <c r="F123" s="96" t="s">
        <v>62</v>
      </c>
      <c r="G123" s="97" t="s">
        <v>72</v>
      </c>
      <c r="H123" s="92" t="s">
        <v>58</v>
      </c>
      <c r="I123" s="96" t="s">
        <v>56</v>
      </c>
      <c r="J123" s="254" t="s">
        <v>69</v>
      </c>
      <c r="K123" s="254" t="s">
        <v>68</v>
      </c>
      <c r="L123" s="92" t="s">
        <v>63</v>
      </c>
      <c r="M123" s="98" t="s">
        <v>70</v>
      </c>
      <c r="N123" s="94" t="s">
        <v>60</v>
      </c>
      <c r="O123" s="258"/>
      <c r="P123" s="116" t="s">
        <v>310</v>
      </c>
    </row>
    <row r="124" spans="1:21" ht="13.7" hidden="1" customHeight="1" outlineLevel="1">
      <c r="A124" s="109" t="s">
        <v>365</v>
      </c>
      <c r="B124" s="250"/>
      <c r="C124" s="92" t="s">
        <v>235</v>
      </c>
      <c r="D124" s="254" t="s">
        <v>230</v>
      </c>
      <c r="E124" s="254" t="s">
        <v>220</v>
      </c>
      <c r="F124" s="96" t="s">
        <v>227</v>
      </c>
      <c r="G124" s="97" t="s">
        <v>234</v>
      </c>
      <c r="H124" s="92" t="s">
        <v>237</v>
      </c>
      <c r="I124" s="96" t="s">
        <v>228</v>
      </c>
      <c r="J124" s="254" t="s">
        <v>221</v>
      </c>
      <c r="K124" s="254" t="s">
        <v>222</v>
      </c>
      <c r="L124" s="92" t="s">
        <v>232</v>
      </c>
      <c r="M124" s="98"/>
      <c r="N124" s="94"/>
      <c r="O124" s="258"/>
      <c r="P124" s="117" t="s">
        <v>365</v>
      </c>
    </row>
    <row r="125" spans="1:21" ht="13.7" hidden="1" customHeight="1" outlineLevel="1">
      <c r="A125" s="109" t="s">
        <v>366</v>
      </c>
      <c r="B125" s="250"/>
      <c r="C125" s="92" t="s">
        <v>189</v>
      </c>
      <c r="D125" s="254" t="s">
        <v>175</v>
      </c>
      <c r="E125" s="254" t="s">
        <v>181</v>
      </c>
      <c r="F125" s="96" t="s">
        <v>186</v>
      </c>
      <c r="G125" s="97" t="s">
        <v>190</v>
      </c>
      <c r="H125" s="92" t="s">
        <v>167</v>
      </c>
      <c r="I125" s="96" t="s">
        <v>184</v>
      </c>
      <c r="J125" s="254" t="s">
        <v>164</v>
      </c>
      <c r="K125" s="254" t="s">
        <v>171</v>
      </c>
      <c r="L125" s="92" t="s">
        <v>162</v>
      </c>
      <c r="M125" s="98" t="s">
        <v>166</v>
      </c>
      <c r="N125" s="94" t="s">
        <v>205</v>
      </c>
      <c r="O125" s="258"/>
      <c r="P125" s="117" t="s">
        <v>366</v>
      </c>
    </row>
    <row r="126" spans="1:21" s="231" customFormat="1" ht="13.7" hidden="1" customHeight="1" outlineLevel="1">
      <c r="A126" s="112" t="s">
        <v>42</v>
      </c>
      <c r="B126" s="160"/>
      <c r="C126" s="251" t="s">
        <v>350</v>
      </c>
      <c r="D126" s="252" t="s">
        <v>318</v>
      </c>
      <c r="E126" s="99" t="s">
        <v>83</v>
      </c>
      <c r="F126" s="251" t="s">
        <v>148</v>
      </c>
      <c r="G126" s="251" t="s">
        <v>346</v>
      </c>
      <c r="H126" s="161" t="s">
        <v>329</v>
      </c>
      <c r="I126" s="251" t="s">
        <v>326</v>
      </c>
      <c r="J126" s="251" t="s">
        <v>16</v>
      </c>
      <c r="K126" s="251" t="s">
        <v>328</v>
      </c>
      <c r="L126" s="161" t="s">
        <v>313</v>
      </c>
      <c r="M126" s="251" t="s">
        <v>348</v>
      </c>
      <c r="N126" s="302" t="s">
        <v>630</v>
      </c>
      <c r="O126" s="258"/>
      <c r="P126" s="120" t="s">
        <v>42</v>
      </c>
    </row>
    <row r="127" spans="1:21" ht="13.7" hidden="1" customHeight="1" outlineLevel="1">
      <c r="A127" s="110" t="s">
        <v>39</v>
      </c>
      <c r="B127" s="250"/>
      <c r="C127" s="252" t="s">
        <v>356</v>
      </c>
      <c r="D127" s="252" t="s">
        <v>319</v>
      </c>
      <c r="E127" s="252" t="s">
        <v>994</v>
      </c>
      <c r="F127" s="251" t="s">
        <v>343</v>
      </c>
      <c r="G127" s="252" t="s">
        <v>361</v>
      </c>
      <c r="H127" s="252" t="s">
        <v>337</v>
      </c>
      <c r="I127" s="253" t="s">
        <v>353</v>
      </c>
      <c r="J127" s="253" t="s">
        <v>352</v>
      </c>
      <c r="K127" s="252" t="s">
        <v>335</v>
      </c>
      <c r="L127" s="252" t="s">
        <v>500</v>
      </c>
      <c r="M127" s="252" t="s">
        <v>349</v>
      </c>
      <c r="N127" s="302" t="s">
        <v>631</v>
      </c>
      <c r="O127" s="280"/>
      <c r="P127" s="118" t="s">
        <v>39</v>
      </c>
    </row>
    <row r="128" spans="1:21" s="231" customFormat="1" ht="13.7" hidden="1" customHeight="1" outlineLevel="1">
      <c r="A128" s="109" t="s">
        <v>910</v>
      </c>
      <c r="B128" s="250"/>
      <c r="C128" s="285"/>
      <c r="D128" s="286"/>
      <c r="E128" s="286"/>
      <c r="F128" s="285"/>
      <c r="G128" s="285"/>
      <c r="H128" s="285"/>
      <c r="I128" s="285"/>
      <c r="J128" s="286"/>
      <c r="K128" s="286"/>
      <c r="L128" s="285"/>
      <c r="M128" s="285"/>
      <c r="N128" s="308" t="s">
        <v>609</v>
      </c>
      <c r="O128" s="258"/>
      <c r="P128" s="117" t="s">
        <v>910</v>
      </c>
    </row>
    <row r="129" spans="1:16" ht="13.7" hidden="1" customHeight="1" outlineLevel="1" thickBot="1">
      <c r="A129" s="111" t="s">
        <v>41</v>
      </c>
      <c r="B129" s="90"/>
      <c r="C129" s="287"/>
      <c r="D129" s="287"/>
      <c r="E129" s="287"/>
      <c r="F129" s="288"/>
      <c r="G129" s="287"/>
      <c r="H129" s="287"/>
      <c r="I129" s="304"/>
      <c r="J129" s="304"/>
      <c r="K129" s="287"/>
      <c r="L129" s="287"/>
      <c r="M129" s="287"/>
      <c r="N129" s="303" t="s">
        <v>913</v>
      </c>
      <c r="O129" s="259"/>
      <c r="P129" s="119" t="s">
        <v>41</v>
      </c>
    </row>
    <row r="130" spans="1:16" ht="13.7" hidden="1" customHeight="1" outlineLevel="1">
      <c r="A130" s="107" t="s">
        <v>307</v>
      </c>
      <c r="B130" s="398" t="s">
        <v>362</v>
      </c>
      <c r="C130" s="100" t="s">
        <v>18</v>
      </c>
      <c r="D130" s="100" t="s">
        <v>19</v>
      </c>
      <c r="E130" s="100" t="s">
        <v>20</v>
      </c>
      <c r="F130" s="100" t="s">
        <v>21</v>
      </c>
      <c r="G130" s="254" t="s">
        <v>22</v>
      </c>
      <c r="H130" s="254" t="s">
        <v>23</v>
      </c>
      <c r="I130" s="100" t="s">
        <v>24</v>
      </c>
      <c r="J130" s="100" t="s">
        <v>25</v>
      </c>
      <c r="K130" s="100" t="s">
        <v>26</v>
      </c>
      <c r="L130" s="100" t="s">
        <v>27</v>
      </c>
      <c r="M130" s="254" t="s">
        <v>83</v>
      </c>
      <c r="N130" s="404" t="s">
        <v>28</v>
      </c>
      <c r="O130" s="405"/>
      <c r="P130" s="115" t="s">
        <v>307</v>
      </c>
    </row>
    <row r="131" spans="1:16" ht="13.7" hidden="1" customHeight="1" outlineLevel="1">
      <c r="A131" s="107" t="s">
        <v>308</v>
      </c>
      <c r="B131" s="399"/>
      <c r="C131" s="100" t="s">
        <v>61</v>
      </c>
      <c r="D131" s="100" t="s">
        <v>62</v>
      </c>
      <c r="E131" s="100" t="s">
        <v>63</v>
      </c>
      <c r="F131" s="100" t="s">
        <v>64</v>
      </c>
      <c r="G131" s="254" t="s">
        <v>65</v>
      </c>
      <c r="H131" s="254" t="s">
        <v>66</v>
      </c>
      <c r="I131" s="100" t="s">
        <v>67</v>
      </c>
      <c r="J131" s="100" t="s">
        <v>68</v>
      </c>
      <c r="K131" s="100" t="s">
        <v>69</v>
      </c>
      <c r="L131" s="100" t="s">
        <v>70</v>
      </c>
      <c r="M131" s="254" t="s">
        <v>71</v>
      </c>
      <c r="N131" s="406"/>
      <c r="O131" s="407"/>
      <c r="P131" s="115" t="s">
        <v>308</v>
      </c>
    </row>
    <row r="132" spans="1:16" ht="13.7" hidden="1" customHeight="1" outlineLevel="1">
      <c r="A132" s="108" t="s">
        <v>309</v>
      </c>
      <c r="B132" s="399" t="s">
        <v>28</v>
      </c>
      <c r="C132" s="100" t="s">
        <v>8</v>
      </c>
      <c r="D132" s="100" t="s">
        <v>18</v>
      </c>
      <c r="E132" s="100" t="s">
        <v>14</v>
      </c>
      <c r="F132" s="100" t="s">
        <v>216</v>
      </c>
      <c r="G132" s="254" t="s">
        <v>12</v>
      </c>
      <c r="H132" s="254" t="s">
        <v>35</v>
      </c>
      <c r="I132" s="100" t="s">
        <v>19</v>
      </c>
      <c r="J132" s="100" t="s">
        <v>10</v>
      </c>
      <c r="K132" s="100" t="s">
        <v>9</v>
      </c>
      <c r="L132" s="100" t="s">
        <v>34</v>
      </c>
      <c r="M132" s="254" t="s">
        <v>31</v>
      </c>
      <c r="N132" s="406" t="s">
        <v>3</v>
      </c>
      <c r="O132" s="407"/>
      <c r="P132" s="116" t="s">
        <v>309</v>
      </c>
    </row>
    <row r="133" spans="1:16" ht="13.7" hidden="1" customHeight="1" outlineLevel="1">
      <c r="A133" s="108" t="s">
        <v>310</v>
      </c>
      <c r="B133" s="399"/>
      <c r="C133" s="100" t="s">
        <v>53</v>
      </c>
      <c r="D133" s="100" t="s">
        <v>64</v>
      </c>
      <c r="E133" s="100" t="s">
        <v>67</v>
      </c>
      <c r="F133" s="100" t="s">
        <v>76</v>
      </c>
      <c r="G133" s="254" t="s">
        <v>51</v>
      </c>
      <c r="H133" s="254" t="s">
        <v>75</v>
      </c>
      <c r="I133" s="100" t="s">
        <v>74</v>
      </c>
      <c r="J133" s="100" t="s">
        <v>77</v>
      </c>
      <c r="K133" s="100" t="s">
        <v>66</v>
      </c>
      <c r="L133" s="100" t="s">
        <v>54</v>
      </c>
      <c r="M133" s="254" t="s">
        <v>50</v>
      </c>
      <c r="N133" s="406"/>
      <c r="O133" s="407"/>
      <c r="P133" s="116" t="s">
        <v>310</v>
      </c>
    </row>
    <row r="134" spans="1:16" ht="13.7" hidden="1" customHeight="1" outlineLevel="1">
      <c r="A134" s="109" t="s">
        <v>365</v>
      </c>
      <c r="B134" s="408" t="s">
        <v>347</v>
      </c>
      <c r="C134" s="100" t="s">
        <v>212</v>
      </c>
      <c r="D134" s="100" t="s">
        <v>214</v>
      </c>
      <c r="E134" s="100" t="s">
        <v>215</v>
      </c>
      <c r="F134" s="100" t="s">
        <v>216</v>
      </c>
      <c r="G134" s="254" t="s">
        <v>223</v>
      </c>
      <c r="H134" s="254" t="s">
        <v>225</v>
      </c>
      <c r="I134" s="100" t="s">
        <v>218</v>
      </c>
      <c r="J134" s="100" t="s">
        <v>213</v>
      </c>
      <c r="K134" s="100" t="s">
        <v>219</v>
      </c>
      <c r="L134" s="100" t="s">
        <v>217</v>
      </c>
      <c r="M134" s="254" t="s">
        <v>224</v>
      </c>
      <c r="N134" s="406" t="s">
        <v>48</v>
      </c>
      <c r="O134" s="407"/>
      <c r="P134" s="117" t="s">
        <v>365</v>
      </c>
    </row>
    <row r="135" spans="1:16" ht="13.7" hidden="1" customHeight="1" outlineLevel="1">
      <c r="A135" s="109" t="s">
        <v>366</v>
      </c>
      <c r="B135" s="408"/>
      <c r="C135" s="100" t="s">
        <v>165</v>
      </c>
      <c r="D135" s="100" t="s">
        <v>160</v>
      </c>
      <c r="E135" s="100" t="s">
        <v>174</v>
      </c>
      <c r="F135" s="100" t="s">
        <v>168</v>
      </c>
      <c r="G135" s="254" t="s">
        <v>179</v>
      </c>
      <c r="H135" s="254" t="s">
        <v>172</v>
      </c>
      <c r="I135" s="100" t="s">
        <v>177</v>
      </c>
      <c r="J135" s="100" t="s">
        <v>178</v>
      </c>
      <c r="K135" s="100" t="s">
        <v>176</v>
      </c>
      <c r="L135" s="100" t="s">
        <v>173</v>
      </c>
      <c r="M135" s="254" t="s">
        <v>182</v>
      </c>
      <c r="N135" s="406"/>
      <c r="O135" s="407"/>
      <c r="P135" s="117" t="s">
        <v>366</v>
      </c>
    </row>
    <row r="136" spans="1:16" ht="13.7" hidden="1" customHeight="1" outlineLevel="1">
      <c r="A136" s="112" t="s">
        <v>42</v>
      </c>
      <c r="B136" s="306"/>
      <c r="C136" s="251" t="s">
        <v>311</v>
      </c>
      <c r="D136" s="99" t="s">
        <v>1</v>
      </c>
      <c r="E136" s="251" t="s">
        <v>312</v>
      </c>
      <c r="F136" s="251" t="s">
        <v>38</v>
      </c>
      <c r="G136" s="251" t="s">
        <v>2</v>
      </c>
      <c r="H136" s="99" t="s">
        <v>345</v>
      </c>
      <c r="I136" s="251" t="s">
        <v>322</v>
      </c>
      <c r="J136" s="251" t="s">
        <v>37</v>
      </c>
      <c r="K136" s="251" t="s">
        <v>36</v>
      </c>
      <c r="L136" s="251" t="s">
        <v>315</v>
      </c>
      <c r="M136" s="251" t="s">
        <v>27</v>
      </c>
      <c r="N136" s="250"/>
      <c r="O136" s="250"/>
      <c r="P136" s="120" t="s">
        <v>42</v>
      </c>
    </row>
    <row r="137" spans="1:16" s="231" customFormat="1" ht="13.7" hidden="1" customHeight="1" outlineLevel="1">
      <c r="A137" s="110" t="s">
        <v>39</v>
      </c>
      <c r="B137" s="297" t="s">
        <v>491</v>
      </c>
      <c r="C137" s="252" t="s">
        <v>342</v>
      </c>
      <c r="D137" s="252" t="s">
        <v>493</v>
      </c>
      <c r="E137" s="252" t="s">
        <v>321</v>
      </c>
      <c r="F137" s="252" t="s">
        <v>320</v>
      </c>
      <c r="G137" s="252" t="s">
        <v>332</v>
      </c>
      <c r="H137" s="253" t="s">
        <v>46</v>
      </c>
      <c r="I137" s="253" t="s">
        <v>44</v>
      </c>
      <c r="J137" s="253" t="s">
        <v>45</v>
      </c>
      <c r="K137" s="253" t="s">
        <v>47</v>
      </c>
      <c r="L137" s="251" t="s">
        <v>344</v>
      </c>
      <c r="M137" s="251" t="s">
        <v>5</v>
      </c>
      <c r="N137" s="393" t="s">
        <v>82</v>
      </c>
      <c r="O137" s="409"/>
      <c r="P137" s="281" t="s">
        <v>39</v>
      </c>
    </row>
    <row r="138" spans="1:16" s="231" customFormat="1" ht="13.7" hidden="1" customHeight="1" outlineLevel="1">
      <c r="A138" s="109" t="s">
        <v>910</v>
      </c>
      <c r="B138" s="306"/>
      <c r="C138" s="282">
        <v>1</v>
      </c>
      <c r="D138" s="283">
        <v>2</v>
      </c>
      <c r="E138" s="282">
        <v>3</v>
      </c>
      <c r="F138" s="282">
        <v>4</v>
      </c>
      <c r="G138" s="282">
        <v>5</v>
      </c>
      <c r="H138" s="282">
        <v>6</v>
      </c>
      <c r="I138" s="283">
        <v>7</v>
      </c>
      <c r="J138" s="282">
        <v>8</v>
      </c>
      <c r="K138" s="282">
        <v>9</v>
      </c>
      <c r="L138" s="282">
        <v>0</v>
      </c>
      <c r="M138" s="282"/>
      <c r="N138" s="410"/>
      <c r="O138" s="411"/>
      <c r="P138" s="117" t="s">
        <v>910</v>
      </c>
    </row>
    <row r="139" spans="1:16" ht="13.7" hidden="1" customHeight="1" outlineLevel="1" thickBot="1">
      <c r="A139" s="111" t="s">
        <v>41</v>
      </c>
      <c r="B139" s="307"/>
      <c r="C139" s="287"/>
      <c r="D139" s="287"/>
      <c r="E139" s="287"/>
      <c r="F139" s="287"/>
      <c r="G139" s="287"/>
      <c r="H139" s="90"/>
      <c r="I139" s="90"/>
      <c r="J139" s="90"/>
      <c r="K139" s="90"/>
      <c r="L139" s="289"/>
      <c r="M139" s="282"/>
      <c r="N139" s="412" t="s">
        <v>351</v>
      </c>
      <c r="O139" s="413"/>
      <c r="P139" s="119" t="s">
        <v>41</v>
      </c>
    </row>
    <row r="140" spans="1:16" ht="13.7" hidden="1" customHeight="1" outlineLevel="1">
      <c r="A140" s="107" t="s">
        <v>307</v>
      </c>
      <c r="B140" s="258"/>
      <c r="C140" s="97" t="s">
        <v>29</v>
      </c>
      <c r="D140" s="101" t="s">
        <v>30</v>
      </c>
      <c r="E140" s="101" t="s">
        <v>31</v>
      </c>
      <c r="F140" s="102" t="s">
        <v>32</v>
      </c>
      <c r="G140" s="101" t="s">
        <v>33</v>
      </c>
      <c r="H140" s="97" t="s">
        <v>34</v>
      </c>
      <c r="I140" s="102" t="s">
        <v>35</v>
      </c>
      <c r="J140" s="101" t="s">
        <v>36</v>
      </c>
      <c r="K140" s="101" t="s">
        <v>37</v>
      </c>
      <c r="L140" s="97" t="s">
        <v>38</v>
      </c>
      <c r="M140" s="400" t="s">
        <v>40</v>
      </c>
      <c r="N140" s="258"/>
      <c r="O140" s="258"/>
      <c r="P140" s="115" t="s">
        <v>307</v>
      </c>
    </row>
    <row r="141" spans="1:16" ht="13.7" hidden="1" customHeight="1" outlineLevel="1">
      <c r="A141" s="107" t="s">
        <v>308</v>
      </c>
      <c r="B141" s="258"/>
      <c r="C141" s="97" t="s">
        <v>72</v>
      </c>
      <c r="D141" s="101" t="s">
        <v>73</v>
      </c>
      <c r="E141" s="101" t="s">
        <v>74</v>
      </c>
      <c r="F141" s="102" t="s">
        <v>75</v>
      </c>
      <c r="G141" s="101" t="s">
        <v>76</v>
      </c>
      <c r="H141" s="97" t="s">
        <v>77</v>
      </c>
      <c r="I141" s="102" t="s">
        <v>78</v>
      </c>
      <c r="J141" s="101" t="s">
        <v>79</v>
      </c>
      <c r="K141" s="101" t="s">
        <v>80</v>
      </c>
      <c r="L141" s="97" t="s">
        <v>37</v>
      </c>
      <c r="M141" s="401"/>
      <c r="N141" s="258"/>
      <c r="O141" s="258"/>
      <c r="P141" s="115" t="s">
        <v>308</v>
      </c>
    </row>
    <row r="142" spans="1:16" ht="13.7" hidden="1" customHeight="1" outlineLevel="1">
      <c r="A142" s="108" t="s">
        <v>309</v>
      </c>
      <c r="B142" s="258"/>
      <c r="C142" s="97" t="s">
        <v>24</v>
      </c>
      <c r="D142" s="101"/>
      <c r="E142" s="101"/>
      <c r="F142" s="102" t="s">
        <v>22</v>
      </c>
      <c r="G142" s="101"/>
      <c r="H142" s="97" t="s">
        <v>25</v>
      </c>
      <c r="I142" s="102" t="s">
        <v>21</v>
      </c>
      <c r="J142" s="101"/>
      <c r="K142" s="101"/>
      <c r="L142" s="97" t="s">
        <v>33</v>
      </c>
      <c r="M142" s="402" t="s">
        <v>40</v>
      </c>
      <c r="N142" s="258"/>
      <c r="O142" s="258"/>
      <c r="P142" s="116" t="s">
        <v>309</v>
      </c>
    </row>
    <row r="143" spans="1:16" ht="13.7" hidden="1" customHeight="1" outlineLevel="1">
      <c r="A143" s="108" t="s">
        <v>310</v>
      </c>
      <c r="B143" s="258"/>
      <c r="C143" s="97" t="s">
        <v>49</v>
      </c>
      <c r="D143" s="101" t="s">
        <v>71</v>
      </c>
      <c r="E143" s="101" t="s">
        <v>0</v>
      </c>
      <c r="F143" s="102" t="s">
        <v>55</v>
      </c>
      <c r="G143" s="101" t="s">
        <v>78</v>
      </c>
      <c r="H143" s="97" t="s">
        <v>52</v>
      </c>
      <c r="I143" s="102" t="s">
        <v>61</v>
      </c>
      <c r="J143" s="101" t="s">
        <v>73</v>
      </c>
      <c r="K143" s="101" t="s">
        <v>57</v>
      </c>
      <c r="L143" s="97" t="s">
        <v>79</v>
      </c>
      <c r="M143" s="402"/>
      <c r="N143" s="258"/>
      <c r="O143" s="258"/>
      <c r="P143" s="116" t="s">
        <v>310</v>
      </c>
    </row>
    <row r="144" spans="1:16" ht="13.7" hidden="1" customHeight="1" outlineLevel="1">
      <c r="A144" s="109" t="s">
        <v>365</v>
      </c>
      <c r="B144" s="258"/>
      <c r="C144" s="97" t="s">
        <v>236</v>
      </c>
      <c r="D144" s="101"/>
      <c r="E144" s="101"/>
      <c r="F144" s="102" t="s">
        <v>229</v>
      </c>
      <c r="G144" s="101"/>
      <c r="H144" s="97" t="s">
        <v>233</v>
      </c>
      <c r="I144" s="102" t="s">
        <v>226</v>
      </c>
      <c r="J144" s="101"/>
      <c r="K144" s="101"/>
      <c r="L144" s="97" t="s">
        <v>231</v>
      </c>
      <c r="M144" s="403" t="s">
        <v>494</v>
      </c>
      <c r="N144" s="258"/>
      <c r="O144" s="258"/>
      <c r="P144" s="117" t="s">
        <v>365</v>
      </c>
    </row>
    <row r="145" spans="1:16" ht="13.7" hidden="1" customHeight="1" outlineLevel="1">
      <c r="A145" s="109" t="s">
        <v>366</v>
      </c>
      <c r="B145" s="258"/>
      <c r="C145" s="97" t="s">
        <v>169</v>
      </c>
      <c r="D145" s="101" t="s">
        <v>188</v>
      </c>
      <c r="E145" s="101" t="s">
        <v>204</v>
      </c>
      <c r="F145" s="102" t="s">
        <v>163</v>
      </c>
      <c r="G145" s="101" t="s">
        <v>187</v>
      </c>
      <c r="H145" s="97" t="s">
        <v>170</v>
      </c>
      <c r="I145" s="102" t="s">
        <v>180</v>
      </c>
      <c r="J145" s="101" t="s">
        <v>183</v>
      </c>
      <c r="K145" s="101" t="s">
        <v>185</v>
      </c>
      <c r="L145" s="97" t="s">
        <v>161</v>
      </c>
      <c r="M145" s="403"/>
      <c r="N145" s="258"/>
      <c r="O145" s="258"/>
      <c r="P145" s="117" t="s">
        <v>366</v>
      </c>
    </row>
    <row r="146" spans="1:16" ht="13.7" hidden="1" customHeight="1" outlineLevel="1">
      <c r="A146" s="112" t="s">
        <v>42</v>
      </c>
      <c r="B146" s="260"/>
      <c r="C146" s="251" t="s">
        <v>339</v>
      </c>
      <c r="D146" s="252" t="s">
        <v>501</v>
      </c>
      <c r="E146" s="252" t="s">
        <v>340</v>
      </c>
      <c r="F146" s="251" t="s">
        <v>317</v>
      </c>
      <c r="G146" s="252" t="s">
        <v>333</v>
      </c>
      <c r="H146" s="161" t="s">
        <v>331</v>
      </c>
      <c r="I146" s="251" t="s">
        <v>327</v>
      </c>
      <c r="J146" s="251" t="s">
        <v>17</v>
      </c>
      <c r="K146" s="251" t="s">
        <v>330</v>
      </c>
      <c r="L146" s="161" t="s">
        <v>314</v>
      </c>
      <c r="M146" s="250"/>
      <c r="N146" s="258"/>
      <c r="O146" s="258"/>
      <c r="P146" s="120" t="s">
        <v>42</v>
      </c>
    </row>
    <row r="147" spans="1:16" ht="13.7" hidden="1" customHeight="1" outlineLevel="1">
      <c r="A147" s="110" t="s">
        <v>39</v>
      </c>
      <c r="B147" s="261"/>
      <c r="C147" s="252" t="s">
        <v>502</v>
      </c>
      <c r="D147" s="252" t="s">
        <v>503</v>
      </c>
      <c r="E147" s="252" t="s">
        <v>341</v>
      </c>
      <c r="F147" s="251" t="s">
        <v>316</v>
      </c>
      <c r="G147" s="252" t="s">
        <v>334</v>
      </c>
      <c r="H147" s="252" t="s">
        <v>338</v>
      </c>
      <c r="I147" s="253" t="s">
        <v>146</v>
      </c>
      <c r="J147" s="253" t="s">
        <v>147</v>
      </c>
      <c r="K147" s="252" t="s">
        <v>336</v>
      </c>
      <c r="L147" s="91" t="s">
        <v>504</v>
      </c>
      <c r="M147" s="250"/>
      <c r="N147" s="261"/>
      <c r="O147" s="261"/>
      <c r="P147" s="118" t="s">
        <v>39</v>
      </c>
    </row>
    <row r="148" spans="1:16" s="231" customFormat="1" ht="13.7" hidden="1" customHeight="1" outlineLevel="1">
      <c r="A148" s="109" t="s">
        <v>910</v>
      </c>
      <c r="B148" s="261"/>
      <c r="C148" s="290"/>
      <c r="D148" s="290" t="s">
        <v>912</v>
      </c>
      <c r="E148" s="290"/>
      <c r="F148" s="282"/>
      <c r="G148" s="290"/>
      <c r="H148" s="290"/>
      <c r="I148" s="291"/>
      <c r="J148" s="291"/>
      <c r="K148" s="290"/>
      <c r="L148" s="292"/>
      <c r="M148" s="250"/>
      <c r="N148" s="261"/>
      <c r="O148" s="261"/>
      <c r="P148" s="117" t="s">
        <v>910</v>
      </c>
    </row>
    <row r="149" spans="1:16" s="231" customFormat="1" ht="13.7" hidden="1" customHeight="1" outlineLevel="1">
      <c r="A149" s="110" t="s">
        <v>41</v>
      </c>
      <c r="B149" s="261"/>
      <c r="C149" s="290"/>
      <c r="D149" s="290"/>
      <c r="E149" s="290"/>
      <c r="F149" s="282"/>
      <c r="G149" s="290"/>
      <c r="H149" s="290"/>
      <c r="I149" s="284"/>
      <c r="J149" s="284"/>
      <c r="K149" s="290"/>
      <c r="L149" s="292"/>
      <c r="M149" s="250"/>
      <c r="N149" s="261"/>
      <c r="O149" s="261"/>
      <c r="P149" s="118" t="s">
        <v>41</v>
      </c>
    </row>
    <row r="150" spans="1:16" ht="13.7" customHeight="1" collapsed="1">
      <c r="A150" s="263"/>
      <c r="B150" s="260"/>
      <c r="C150" s="260"/>
      <c r="D150" s="260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3"/>
    </row>
  </sheetData>
  <mergeCells count="84">
    <mergeCell ref="B20:B21"/>
    <mergeCell ref="N20:O21"/>
    <mergeCell ref="M26:M27"/>
    <mergeCell ref="M30:M31"/>
    <mergeCell ref="A35:P35"/>
    <mergeCell ref="B22:B23"/>
    <mergeCell ref="M28:M29"/>
    <mergeCell ref="R5:U5"/>
    <mergeCell ref="N22:O23"/>
    <mergeCell ref="A1:P1"/>
    <mergeCell ref="R2:U2"/>
    <mergeCell ref="R3:U3"/>
    <mergeCell ref="R4:U4"/>
    <mergeCell ref="R8:U8"/>
    <mergeCell ref="R7:U7"/>
    <mergeCell ref="B10:B11"/>
    <mergeCell ref="B12:B13"/>
    <mergeCell ref="B18:B19"/>
    <mergeCell ref="N18:O19"/>
    <mergeCell ref="B4:B5"/>
    <mergeCell ref="B6:B7"/>
    <mergeCell ref="O4:O5"/>
    <mergeCell ref="O6:O7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M142:M143"/>
    <mergeCell ref="A111:P111"/>
    <mergeCell ref="B120:B121"/>
    <mergeCell ref="B122:B123"/>
    <mergeCell ref="B130:B131"/>
    <mergeCell ref="N130:O131"/>
    <mergeCell ref="B114:B115"/>
    <mergeCell ref="O114:O115"/>
    <mergeCell ref="B116:B117"/>
    <mergeCell ref="O116:O117"/>
    <mergeCell ref="A94:P94"/>
    <mergeCell ref="A69:P69"/>
    <mergeCell ref="B44:B45"/>
    <mergeCell ref="B46:B47"/>
    <mergeCell ref="B52:B53"/>
    <mergeCell ref="M60:M61"/>
    <mergeCell ref="M62:M63"/>
    <mergeCell ref="M64:M65"/>
    <mergeCell ref="N52:O53"/>
    <mergeCell ref="B54:B55"/>
    <mergeCell ref="N54:O55"/>
    <mergeCell ref="B56:B57"/>
    <mergeCell ref="N56:O57"/>
    <mergeCell ref="R6:U6"/>
    <mergeCell ref="R112:U112"/>
    <mergeCell ref="R113:U113"/>
    <mergeCell ref="R114:U114"/>
    <mergeCell ref="R115:U115"/>
    <mergeCell ref="R97:U97"/>
    <mergeCell ref="R38:U38"/>
    <mergeCell ref="R39:U39"/>
    <mergeCell ref="R40:U40"/>
    <mergeCell ref="R42:U42"/>
    <mergeCell ref="R41:U41"/>
    <mergeCell ref="R36:U36"/>
    <mergeCell ref="R37:U37"/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95:U95"/>
    <mergeCell ref="R96:U96"/>
    <mergeCell ref="R116:U116"/>
    <mergeCell ref="R117:U117"/>
  </mergeCells>
  <pageMargins left="0.7" right="0.7" top="0.75" bottom="0.75" header="0.3" footer="0.3"/>
  <pageSetup orientation="portrait" horizontalDpi="200" verticalDpi="200" r:id="rId1"/>
  <ignoredErrors>
    <ignoredError sqref="H2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107"/>
  <sheetViews>
    <sheetView workbookViewId="0">
      <pane ySplit="1" topLeftCell="A2" activePane="bottomLeft" state="frozen"/>
      <selection pane="bottomLeft"/>
    </sheetView>
  </sheetViews>
  <sheetFormatPr defaultColWidth="0" defaultRowHeight="15"/>
  <cols>
    <col min="1" max="1" width="3.140625" style="248" bestFit="1" customWidth="1"/>
    <col min="2" max="2" width="50.5703125" style="192" customWidth="1"/>
    <col min="3" max="7" width="8.5703125" style="248" bestFit="1" customWidth="1"/>
    <col min="8" max="8" width="20.42578125" style="248" bestFit="1" customWidth="1"/>
    <col min="9" max="12" width="8.5703125" style="248" bestFit="1" customWidth="1"/>
    <col min="13" max="13" width="8.28515625" style="248" bestFit="1" customWidth="1"/>
    <col min="14" max="14" width="8.5703125" style="248" bestFit="1" customWidth="1"/>
    <col min="15" max="15" width="6.28515625" style="248" bestFit="1" customWidth="1"/>
    <col min="16" max="16" width="6.5703125" style="192" bestFit="1" customWidth="1"/>
    <col min="17" max="17" width="25.42578125" style="129" customWidth="1"/>
    <col min="18" max="22" width="8.7109375" style="248" customWidth="1"/>
    <col min="23" max="16384" width="9.140625" style="248" hidden="1"/>
  </cols>
  <sheetData>
    <row r="1" spans="1:22" s="246" customFormat="1">
      <c r="A1" s="246" t="s">
        <v>349</v>
      </c>
      <c r="B1" s="249" t="s">
        <v>730</v>
      </c>
      <c r="C1" s="246" t="s">
        <v>731</v>
      </c>
      <c r="D1" s="246" t="s">
        <v>732</v>
      </c>
      <c r="E1" s="246" t="s">
        <v>733</v>
      </c>
      <c r="F1" s="246" t="s">
        <v>734</v>
      </c>
      <c r="G1" s="246" t="s">
        <v>735</v>
      </c>
      <c r="H1" s="246" t="s">
        <v>736</v>
      </c>
      <c r="I1" s="246" t="s">
        <v>737</v>
      </c>
      <c r="J1" s="246" t="s">
        <v>738</v>
      </c>
      <c r="K1" s="246" t="s">
        <v>739</v>
      </c>
      <c r="L1" s="246" t="s">
        <v>740</v>
      </c>
      <c r="M1" s="276" t="s">
        <v>741</v>
      </c>
      <c r="N1" s="276" t="s">
        <v>742</v>
      </c>
      <c r="O1" s="276" t="s">
        <v>743</v>
      </c>
      <c r="P1" s="277" t="s">
        <v>744</v>
      </c>
      <c r="Q1" s="247" t="s">
        <v>748</v>
      </c>
    </row>
    <row r="2" spans="1:22">
      <c r="A2" s="370">
        <v>0</v>
      </c>
      <c r="B2" s="437" t="s">
        <v>632</v>
      </c>
      <c r="C2" s="329" t="s">
        <v>556</v>
      </c>
      <c r="D2" s="329" t="s">
        <v>926</v>
      </c>
      <c r="E2" s="329" t="s">
        <v>568</v>
      </c>
      <c r="F2" s="329" t="s">
        <v>555</v>
      </c>
      <c r="G2" s="329" t="s">
        <v>569</v>
      </c>
      <c r="H2" s="328" t="s">
        <v>629</v>
      </c>
      <c r="I2" s="328" t="s">
        <v>627</v>
      </c>
      <c r="J2" s="328" t="s">
        <v>931</v>
      </c>
      <c r="K2" s="328" t="s">
        <v>508</v>
      </c>
      <c r="L2" s="328" t="s">
        <v>624</v>
      </c>
      <c r="M2" s="328" t="s">
        <v>622</v>
      </c>
      <c r="N2" s="328" t="s">
        <v>620</v>
      </c>
      <c r="O2" s="322"/>
      <c r="P2" s="323"/>
      <c r="Q2" s="427"/>
    </row>
    <row r="3" spans="1:22">
      <c r="A3" s="340"/>
      <c r="B3" s="437"/>
      <c r="C3" s="329" t="s">
        <v>558</v>
      </c>
      <c r="D3" s="329" t="s">
        <v>594</v>
      </c>
      <c r="E3" s="329" t="s">
        <v>595</v>
      </c>
      <c r="F3" s="329" t="s">
        <v>596</v>
      </c>
      <c r="G3" s="329" t="s">
        <v>597</v>
      </c>
      <c r="H3" s="328" t="s">
        <v>628</v>
      </c>
      <c r="I3" s="328" t="s">
        <v>626</v>
      </c>
      <c r="J3" s="328" t="s">
        <v>625</v>
      </c>
      <c r="K3" s="328" t="s">
        <v>510</v>
      </c>
      <c r="L3" s="328" t="s">
        <v>623</v>
      </c>
      <c r="M3" s="328" t="s">
        <v>621</v>
      </c>
      <c r="N3" s="328" t="s">
        <v>619</v>
      </c>
      <c r="O3" s="319"/>
      <c r="P3" s="320"/>
      <c r="Q3" s="356"/>
      <c r="R3" s="428" t="s">
        <v>746</v>
      </c>
      <c r="S3" s="428"/>
      <c r="T3" s="428"/>
      <c r="U3" s="428"/>
      <c r="V3" s="428"/>
    </row>
    <row r="4" spans="1:22">
      <c r="A4" s="340">
        <v>1</v>
      </c>
      <c r="B4" s="437" t="s">
        <v>635</v>
      </c>
      <c r="C4" s="326" t="s">
        <v>636</v>
      </c>
      <c r="D4" s="326" t="s">
        <v>637</v>
      </c>
      <c r="E4" s="326" t="s">
        <v>638</v>
      </c>
      <c r="F4" s="329" t="s">
        <v>555</v>
      </c>
      <c r="G4" s="329" t="s">
        <v>569</v>
      </c>
      <c r="H4" s="329" t="s">
        <v>566</v>
      </c>
      <c r="I4" s="329" t="s">
        <v>560</v>
      </c>
      <c r="J4" s="329" t="s">
        <v>930</v>
      </c>
      <c r="K4" s="329" t="s">
        <v>511</v>
      </c>
      <c r="L4" s="329" t="s">
        <v>565</v>
      </c>
      <c r="M4" s="329" t="s">
        <v>557</v>
      </c>
      <c r="N4" s="329" t="s">
        <v>563</v>
      </c>
      <c r="O4" s="319"/>
      <c r="P4" s="320"/>
      <c r="Q4" s="356"/>
      <c r="R4" s="402" t="s">
        <v>745</v>
      </c>
      <c r="S4" s="402"/>
      <c r="T4" s="402"/>
      <c r="U4" s="402"/>
      <c r="V4" s="402"/>
    </row>
    <row r="5" spans="1:22">
      <c r="A5" s="340"/>
      <c r="B5" s="437"/>
      <c r="C5" s="156" t="s">
        <v>639</v>
      </c>
      <c r="D5" s="156" t="s">
        <v>640</v>
      </c>
      <c r="E5" s="156" t="s">
        <v>641</v>
      </c>
      <c r="F5" s="329" t="s">
        <v>596</v>
      </c>
      <c r="G5" s="329" t="s">
        <v>597</v>
      </c>
      <c r="H5" s="329" t="s">
        <v>567</v>
      </c>
      <c r="I5" s="329" t="s">
        <v>561</v>
      </c>
      <c r="J5" s="329" t="s">
        <v>559</v>
      </c>
      <c r="K5" s="329" t="s">
        <v>509</v>
      </c>
      <c r="L5" s="329" t="s">
        <v>564</v>
      </c>
      <c r="M5" s="329" t="s">
        <v>562</v>
      </c>
      <c r="N5" s="329" t="s">
        <v>598</v>
      </c>
      <c r="O5" s="319"/>
      <c r="P5" s="320"/>
      <c r="Q5" s="356"/>
      <c r="R5" s="429" t="s">
        <v>909</v>
      </c>
      <c r="S5" s="429"/>
      <c r="T5" s="429"/>
      <c r="U5" s="429"/>
      <c r="V5" s="429"/>
    </row>
    <row r="6" spans="1:22">
      <c r="A6" s="340">
        <v>2</v>
      </c>
      <c r="B6" s="437" t="s">
        <v>645</v>
      </c>
      <c r="C6" s="327" t="s">
        <v>556</v>
      </c>
      <c r="D6" s="326" t="s">
        <v>642</v>
      </c>
      <c r="E6" s="326" t="s">
        <v>643</v>
      </c>
      <c r="F6" s="326" t="s">
        <v>644</v>
      </c>
      <c r="G6" s="327" t="s">
        <v>630</v>
      </c>
      <c r="H6" s="329" t="s">
        <v>566</v>
      </c>
      <c r="I6" s="329" t="s">
        <v>560</v>
      </c>
      <c r="J6" s="329" t="s">
        <v>930</v>
      </c>
      <c r="K6" s="329" t="s">
        <v>511</v>
      </c>
      <c r="L6" s="329" t="s">
        <v>565</v>
      </c>
      <c r="M6" s="329" t="s">
        <v>557</v>
      </c>
      <c r="N6" s="329" t="s">
        <v>563</v>
      </c>
      <c r="O6" s="319"/>
      <c r="P6" s="320"/>
      <c r="Q6" s="356"/>
      <c r="R6" s="422" t="s">
        <v>747</v>
      </c>
      <c r="S6" s="422"/>
      <c r="T6" s="422"/>
      <c r="U6" s="422"/>
      <c r="V6" s="422"/>
    </row>
    <row r="7" spans="1:22">
      <c r="A7" s="340"/>
      <c r="B7" s="437"/>
      <c r="C7" s="327" t="s">
        <v>558</v>
      </c>
      <c r="D7" s="156" t="s">
        <v>646</v>
      </c>
      <c r="E7" s="156" t="s">
        <v>647</v>
      </c>
      <c r="F7" s="156" t="s">
        <v>648</v>
      </c>
      <c r="G7" s="275" t="s">
        <v>649</v>
      </c>
      <c r="H7" s="329" t="s">
        <v>567</v>
      </c>
      <c r="I7" s="329" t="s">
        <v>561</v>
      </c>
      <c r="J7" s="329" t="s">
        <v>559</v>
      </c>
      <c r="K7" s="329" t="s">
        <v>509</v>
      </c>
      <c r="L7" s="329" t="s">
        <v>564</v>
      </c>
      <c r="M7" s="329" t="s">
        <v>562</v>
      </c>
      <c r="N7" s="329" t="s">
        <v>598</v>
      </c>
      <c r="O7" s="319"/>
      <c r="P7" s="320"/>
      <c r="Q7" s="356"/>
      <c r="R7" s="423" t="s">
        <v>750</v>
      </c>
      <c r="S7" s="423"/>
      <c r="T7" s="423"/>
      <c r="U7" s="423"/>
      <c r="V7" s="423"/>
    </row>
    <row r="8" spans="1:22">
      <c r="A8" s="340">
        <v>3</v>
      </c>
      <c r="B8" s="437" t="s">
        <v>650</v>
      </c>
      <c r="C8" s="326" t="s">
        <v>651</v>
      </c>
      <c r="D8" s="326" t="s">
        <v>652</v>
      </c>
      <c r="E8" s="326" t="s">
        <v>927</v>
      </c>
      <c r="F8" s="326" t="s">
        <v>932</v>
      </c>
      <c r="G8" s="326" t="s">
        <v>933</v>
      </c>
      <c r="H8" s="329" t="s">
        <v>566</v>
      </c>
      <c r="I8" s="329" t="s">
        <v>560</v>
      </c>
      <c r="J8" s="329" t="s">
        <v>930</v>
      </c>
      <c r="K8" s="329" t="s">
        <v>511</v>
      </c>
      <c r="L8" s="329" t="s">
        <v>565</v>
      </c>
      <c r="M8" s="329" t="s">
        <v>557</v>
      </c>
      <c r="N8" s="329" t="s">
        <v>563</v>
      </c>
      <c r="O8" s="319"/>
      <c r="P8" s="320"/>
      <c r="Q8" s="356"/>
    </row>
    <row r="9" spans="1:22">
      <c r="A9" s="340"/>
      <c r="B9" s="437"/>
      <c r="C9" s="156" t="s">
        <v>653</v>
      </c>
      <c r="D9" s="156" t="s">
        <v>654</v>
      </c>
      <c r="E9" s="156" t="s">
        <v>655</v>
      </c>
      <c r="F9" s="156" t="s">
        <v>656</v>
      </c>
      <c r="G9" s="156" t="s">
        <v>657</v>
      </c>
      <c r="H9" s="329" t="s">
        <v>567</v>
      </c>
      <c r="I9" s="329" t="s">
        <v>561</v>
      </c>
      <c r="J9" s="329" t="s">
        <v>559</v>
      </c>
      <c r="K9" s="329" t="s">
        <v>509</v>
      </c>
      <c r="L9" s="329" t="s">
        <v>564</v>
      </c>
      <c r="M9" s="329" t="s">
        <v>562</v>
      </c>
      <c r="N9" s="329" t="s">
        <v>598</v>
      </c>
      <c r="O9" s="319"/>
      <c r="P9" s="320"/>
      <c r="Q9" s="356"/>
      <c r="R9" s="424" t="s">
        <v>765</v>
      </c>
      <c r="S9" s="425"/>
      <c r="T9" s="425"/>
      <c r="U9" s="425"/>
      <c r="V9" s="426"/>
    </row>
    <row r="10" spans="1:22">
      <c r="A10" s="340">
        <v>4</v>
      </c>
      <c r="B10" s="437" t="s">
        <v>658</v>
      </c>
      <c r="C10" s="329" t="s">
        <v>556</v>
      </c>
      <c r="D10" s="326" t="s">
        <v>609</v>
      </c>
      <c r="E10" s="326" t="s">
        <v>990</v>
      </c>
      <c r="F10" s="329" t="s">
        <v>555</v>
      </c>
      <c r="G10" s="329" t="s">
        <v>569</v>
      </c>
      <c r="H10" s="329" t="s">
        <v>566</v>
      </c>
      <c r="I10" s="329" t="s">
        <v>560</v>
      </c>
      <c r="J10" s="329" t="s">
        <v>930</v>
      </c>
      <c r="K10" s="329" t="s">
        <v>511</v>
      </c>
      <c r="L10" s="329" t="s">
        <v>565</v>
      </c>
      <c r="M10" s="329" t="s">
        <v>557</v>
      </c>
      <c r="N10" s="329" t="s">
        <v>563</v>
      </c>
      <c r="O10" s="319"/>
      <c r="P10" s="320"/>
      <c r="Q10" s="356"/>
    </row>
    <row r="11" spans="1:22">
      <c r="A11" s="340"/>
      <c r="B11" s="437"/>
      <c r="C11" s="329" t="s">
        <v>558</v>
      </c>
      <c r="D11" s="156" t="s">
        <v>659</v>
      </c>
      <c r="E11" s="156" t="s">
        <v>660</v>
      </c>
      <c r="F11" s="329" t="s">
        <v>596</v>
      </c>
      <c r="G11" s="329" t="s">
        <v>597</v>
      </c>
      <c r="H11" s="329" t="s">
        <v>567</v>
      </c>
      <c r="I11" s="329" t="s">
        <v>561</v>
      </c>
      <c r="J11" s="329" t="s">
        <v>559</v>
      </c>
      <c r="K11" s="329" t="s">
        <v>509</v>
      </c>
      <c r="L11" s="329" t="s">
        <v>564</v>
      </c>
      <c r="M11" s="329" t="s">
        <v>562</v>
      </c>
      <c r="N11" s="329" t="s">
        <v>598</v>
      </c>
      <c r="O11" s="319"/>
      <c r="P11" s="320"/>
      <c r="Q11" s="356"/>
    </row>
    <row r="12" spans="1:22">
      <c r="A12" s="340">
        <v>5</v>
      </c>
      <c r="B12" s="438" t="s">
        <v>661</v>
      </c>
      <c r="C12" s="326" t="s">
        <v>934</v>
      </c>
      <c r="D12" s="326" t="s">
        <v>935</v>
      </c>
      <c r="E12" s="326" t="s">
        <v>936</v>
      </c>
      <c r="F12" s="326" t="s">
        <v>937</v>
      </c>
      <c r="G12" s="326" t="s">
        <v>938</v>
      </c>
      <c r="H12" s="329" t="s">
        <v>566</v>
      </c>
      <c r="I12" s="329" t="s">
        <v>560</v>
      </c>
      <c r="J12" s="329" t="s">
        <v>930</v>
      </c>
      <c r="K12" s="329" t="s">
        <v>511</v>
      </c>
      <c r="L12" s="329" t="s">
        <v>565</v>
      </c>
      <c r="M12" s="329" t="s">
        <v>557</v>
      </c>
      <c r="N12" s="329" t="s">
        <v>563</v>
      </c>
      <c r="O12" s="319"/>
      <c r="P12" s="320"/>
      <c r="Q12" s="356"/>
    </row>
    <row r="13" spans="1:22">
      <c r="A13" s="340"/>
      <c r="B13" s="438"/>
      <c r="C13" s="156" t="s">
        <v>939</v>
      </c>
      <c r="D13" s="156" t="s">
        <v>940</v>
      </c>
      <c r="E13" s="156" t="s">
        <v>941</v>
      </c>
      <c r="F13" s="156" t="s">
        <v>942</v>
      </c>
      <c r="G13" s="156" t="s">
        <v>943</v>
      </c>
      <c r="H13" s="329" t="s">
        <v>567</v>
      </c>
      <c r="I13" s="329" t="s">
        <v>561</v>
      </c>
      <c r="J13" s="329" t="s">
        <v>559</v>
      </c>
      <c r="K13" s="329" t="s">
        <v>509</v>
      </c>
      <c r="L13" s="329" t="s">
        <v>564</v>
      </c>
      <c r="M13" s="329" t="s">
        <v>562</v>
      </c>
      <c r="N13" s="329" t="s">
        <v>598</v>
      </c>
      <c r="O13" s="319"/>
      <c r="P13" s="320"/>
      <c r="Q13" s="356"/>
    </row>
    <row r="14" spans="1:22" s="317" customFormat="1">
      <c r="A14" s="340">
        <v>6</v>
      </c>
      <c r="B14" s="430" t="s">
        <v>987</v>
      </c>
      <c r="C14" s="326" t="s">
        <v>934</v>
      </c>
      <c r="D14" s="326" t="s">
        <v>935</v>
      </c>
      <c r="E14" s="156" t="s">
        <v>937</v>
      </c>
      <c r="F14" s="156" t="s">
        <v>988</v>
      </c>
      <c r="G14" s="156" t="s">
        <v>714</v>
      </c>
      <c r="H14" s="329" t="s">
        <v>566</v>
      </c>
      <c r="I14" s="329" t="s">
        <v>560</v>
      </c>
      <c r="J14" s="329" t="s">
        <v>930</v>
      </c>
      <c r="K14" s="329" t="s">
        <v>509</v>
      </c>
      <c r="L14" s="329" t="s">
        <v>564</v>
      </c>
      <c r="M14" s="329" t="s">
        <v>557</v>
      </c>
      <c r="N14" s="329" t="s">
        <v>563</v>
      </c>
      <c r="O14" s="319"/>
      <c r="P14" s="320"/>
      <c r="Q14" s="356"/>
    </row>
    <row r="15" spans="1:22" s="317" customFormat="1">
      <c r="A15" s="340"/>
      <c r="B15" s="430"/>
      <c r="C15" s="272" t="s">
        <v>939</v>
      </c>
      <c r="D15" s="272" t="s">
        <v>940</v>
      </c>
      <c r="E15" s="156" t="s">
        <v>942</v>
      </c>
      <c r="F15" s="156" t="s">
        <v>989</v>
      </c>
      <c r="G15" s="156" t="s">
        <v>719</v>
      </c>
      <c r="H15" s="329" t="s">
        <v>567</v>
      </c>
      <c r="I15" s="329" t="s">
        <v>561</v>
      </c>
      <c r="J15" s="329" t="s">
        <v>559</v>
      </c>
      <c r="K15" s="329" t="s">
        <v>509</v>
      </c>
      <c r="L15" s="329" t="s">
        <v>564</v>
      </c>
      <c r="M15" s="329" t="s">
        <v>562</v>
      </c>
      <c r="N15" s="329" t="s">
        <v>598</v>
      </c>
      <c r="O15" s="319"/>
      <c r="P15" s="320"/>
      <c r="Q15" s="356"/>
    </row>
    <row r="16" spans="1:22">
      <c r="A16" s="340">
        <v>7</v>
      </c>
      <c r="B16" s="430" t="s">
        <v>662</v>
      </c>
      <c r="C16" s="326" t="s">
        <v>721</v>
      </c>
      <c r="D16" s="326" t="s">
        <v>762</v>
      </c>
      <c r="E16" s="329" t="s">
        <v>568</v>
      </c>
      <c r="F16" s="329" t="s">
        <v>555</v>
      </c>
      <c r="G16" s="329" t="s">
        <v>569</v>
      </c>
      <c r="H16" s="329" t="s">
        <v>566</v>
      </c>
      <c r="I16" s="329" t="s">
        <v>560</v>
      </c>
      <c r="J16" s="329" t="s">
        <v>930</v>
      </c>
      <c r="K16" s="329" t="s">
        <v>511</v>
      </c>
      <c r="L16" s="329" t="s">
        <v>565</v>
      </c>
      <c r="M16" s="329" t="s">
        <v>557</v>
      </c>
      <c r="N16" s="329" t="s">
        <v>563</v>
      </c>
      <c r="O16" s="319"/>
      <c r="P16" s="320"/>
      <c r="Q16" s="356"/>
    </row>
    <row r="17" spans="1:19">
      <c r="A17" s="340"/>
      <c r="B17" s="430"/>
      <c r="C17" s="272" t="s">
        <v>725</v>
      </c>
      <c r="D17" s="272" t="s">
        <v>764</v>
      </c>
      <c r="E17" s="329" t="s">
        <v>595</v>
      </c>
      <c r="F17" s="329" t="s">
        <v>596</v>
      </c>
      <c r="G17" s="329" t="s">
        <v>597</v>
      </c>
      <c r="H17" s="329" t="s">
        <v>567</v>
      </c>
      <c r="I17" s="329" t="s">
        <v>561</v>
      </c>
      <c r="J17" s="329" t="s">
        <v>559</v>
      </c>
      <c r="K17" s="329" t="s">
        <v>509</v>
      </c>
      <c r="L17" s="329" t="s">
        <v>564</v>
      </c>
      <c r="M17" s="329" t="s">
        <v>562</v>
      </c>
      <c r="N17" s="329" t="s">
        <v>598</v>
      </c>
      <c r="O17" s="319"/>
      <c r="P17" s="320"/>
      <c r="Q17" s="356"/>
    </row>
    <row r="18" spans="1:19">
      <c r="A18" s="340">
        <v>8</v>
      </c>
      <c r="B18" s="430" t="s">
        <v>663</v>
      </c>
      <c r="C18" s="326" t="s">
        <v>636</v>
      </c>
      <c r="D18" s="326" t="s">
        <v>637</v>
      </c>
      <c r="E18" s="326" t="s">
        <v>690</v>
      </c>
      <c r="F18" s="326" t="s">
        <v>651</v>
      </c>
      <c r="G18" s="326" t="s">
        <v>691</v>
      </c>
      <c r="H18" s="329" t="s">
        <v>566</v>
      </c>
      <c r="I18" s="329" t="s">
        <v>560</v>
      </c>
      <c r="J18" s="329" t="s">
        <v>930</v>
      </c>
      <c r="K18" s="329" t="s">
        <v>511</v>
      </c>
      <c r="L18" s="329" t="s">
        <v>565</v>
      </c>
      <c r="M18" s="329" t="s">
        <v>557</v>
      </c>
      <c r="N18" s="329" t="s">
        <v>563</v>
      </c>
      <c r="O18" s="319"/>
      <c r="P18" s="320"/>
      <c r="Q18" s="356"/>
    </row>
    <row r="19" spans="1:19">
      <c r="A19" s="340"/>
      <c r="B19" s="430"/>
      <c r="C19" s="156" t="s">
        <v>639</v>
      </c>
      <c r="D19" s="156" t="s">
        <v>640</v>
      </c>
      <c r="E19" s="156" t="s">
        <v>692</v>
      </c>
      <c r="F19" s="156" t="s">
        <v>653</v>
      </c>
      <c r="G19" s="156" t="s">
        <v>693</v>
      </c>
      <c r="H19" s="329" t="s">
        <v>567</v>
      </c>
      <c r="I19" s="329" t="s">
        <v>561</v>
      </c>
      <c r="J19" s="329" t="s">
        <v>559</v>
      </c>
      <c r="K19" s="329" t="s">
        <v>509</v>
      </c>
      <c r="L19" s="329" t="s">
        <v>564</v>
      </c>
      <c r="M19" s="329" t="s">
        <v>562</v>
      </c>
      <c r="N19" s="329" t="s">
        <v>598</v>
      </c>
      <c r="O19" s="319"/>
      <c r="P19" s="320"/>
      <c r="Q19" s="356"/>
      <c r="R19" s="317"/>
      <c r="S19" s="156"/>
    </row>
    <row r="20" spans="1:19" ht="15" customHeight="1">
      <c r="A20" s="415">
        <v>9</v>
      </c>
      <c r="B20" s="435" t="s">
        <v>664</v>
      </c>
      <c r="C20" s="329" t="s">
        <v>556</v>
      </c>
      <c r="D20" s="328" t="s">
        <v>694</v>
      </c>
      <c r="E20" s="328" t="s">
        <v>696</v>
      </c>
      <c r="F20" s="328" t="s">
        <v>698</v>
      </c>
      <c r="G20" s="328" t="s">
        <v>700</v>
      </c>
      <c r="H20" s="329" t="s">
        <v>566</v>
      </c>
      <c r="I20" s="329" t="s">
        <v>560</v>
      </c>
      <c r="J20" s="329" t="s">
        <v>930</v>
      </c>
      <c r="K20" s="329" t="s">
        <v>511</v>
      </c>
      <c r="L20" s="329" t="s">
        <v>565</v>
      </c>
      <c r="M20" s="329" t="s">
        <v>557</v>
      </c>
      <c r="N20" s="329" t="s">
        <v>563</v>
      </c>
      <c r="O20" s="319"/>
      <c r="P20" s="320"/>
      <c r="Q20" s="356"/>
      <c r="R20" s="317"/>
      <c r="S20" s="156"/>
    </row>
    <row r="21" spans="1:19">
      <c r="A21" s="415"/>
      <c r="B21" s="436"/>
      <c r="C21" s="329" t="s">
        <v>558</v>
      </c>
      <c r="D21" s="328" t="s">
        <v>695</v>
      </c>
      <c r="E21" s="328" t="s">
        <v>697</v>
      </c>
      <c r="F21" s="328" t="s">
        <v>699</v>
      </c>
      <c r="G21" s="328" t="s">
        <v>701</v>
      </c>
      <c r="H21" s="329" t="s">
        <v>567</v>
      </c>
      <c r="I21" s="329" t="s">
        <v>561</v>
      </c>
      <c r="J21" s="329" t="s">
        <v>559</v>
      </c>
      <c r="K21" s="329" t="s">
        <v>509</v>
      </c>
      <c r="L21" s="329" t="s">
        <v>564</v>
      </c>
      <c r="M21" s="329" t="s">
        <v>562</v>
      </c>
      <c r="N21" s="329" t="s">
        <v>598</v>
      </c>
      <c r="O21" s="319"/>
      <c r="P21" s="320"/>
      <c r="Q21" s="356"/>
      <c r="R21" s="317"/>
      <c r="S21" s="156"/>
    </row>
    <row r="22" spans="1:19">
      <c r="A22" s="415">
        <v>10</v>
      </c>
      <c r="B22" s="433" t="s">
        <v>665</v>
      </c>
      <c r="C22" s="328" t="s">
        <v>703</v>
      </c>
      <c r="D22" s="328" t="s">
        <v>705</v>
      </c>
      <c r="E22" s="328" t="s">
        <v>707</v>
      </c>
      <c r="F22" s="326" t="s">
        <v>570</v>
      </c>
      <c r="G22" s="328" t="s">
        <v>709</v>
      </c>
      <c r="H22" s="329" t="s">
        <v>566</v>
      </c>
      <c r="I22" s="329" t="s">
        <v>560</v>
      </c>
      <c r="J22" s="329" t="s">
        <v>930</v>
      </c>
      <c r="K22" s="329" t="s">
        <v>511</v>
      </c>
      <c r="L22" s="329" t="s">
        <v>565</v>
      </c>
      <c r="M22" s="329" t="s">
        <v>557</v>
      </c>
      <c r="N22" s="329" t="s">
        <v>563</v>
      </c>
      <c r="O22" s="319"/>
      <c r="P22" s="320"/>
      <c r="Q22" s="356"/>
      <c r="R22" s="255"/>
    </row>
    <row r="23" spans="1:19">
      <c r="A23" s="415"/>
      <c r="B23" s="434"/>
      <c r="C23" s="328" t="s">
        <v>704</v>
      </c>
      <c r="D23" s="328" t="s">
        <v>706</v>
      </c>
      <c r="E23" s="328" t="s">
        <v>708</v>
      </c>
      <c r="F23" s="156" t="s">
        <v>702</v>
      </c>
      <c r="G23" s="328" t="s">
        <v>710</v>
      </c>
      <c r="H23" s="329" t="s">
        <v>567</v>
      </c>
      <c r="I23" s="329" t="s">
        <v>561</v>
      </c>
      <c r="J23" s="329" t="s">
        <v>559</v>
      </c>
      <c r="K23" s="329" t="s">
        <v>509</v>
      </c>
      <c r="L23" s="329" t="s">
        <v>564</v>
      </c>
      <c r="M23" s="329" t="s">
        <v>562</v>
      </c>
      <c r="N23" s="329" t="s">
        <v>598</v>
      </c>
      <c r="O23" s="319"/>
      <c r="P23" s="320"/>
      <c r="Q23" s="356"/>
      <c r="R23" s="255"/>
    </row>
    <row r="24" spans="1:19">
      <c r="A24" s="340">
        <v>11</v>
      </c>
      <c r="B24" s="430" t="s">
        <v>666</v>
      </c>
      <c r="C24" s="326" t="s">
        <v>711</v>
      </c>
      <c r="D24" s="326" t="s">
        <v>712</v>
      </c>
      <c r="E24" s="326" t="s">
        <v>713</v>
      </c>
      <c r="F24" s="326" t="s">
        <v>604</v>
      </c>
      <c r="G24" s="326" t="s">
        <v>714</v>
      </c>
      <c r="H24" s="329" t="s">
        <v>566</v>
      </c>
      <c r="I24" s="329" t="s">
        <v>560</v>
      </c>
      <c r="J24" s="329" t="s">
        <v>930</v>
      </c>
      <c r="K24" s="329" t="s">
        <v>511</v>
      </c>
      <c r="L24" s="329" t="s">
        <v>565</v>
      </c>
      <c r="M24" s="329" t="s">
        <v>557</v>
      </c>
      <c r="N24" s="329" t="s">
        <v>563</v>
      </c>
      <c r="O24" s="319"/>
      <c r="P24" s="320"/>
      <c r="Q24" s="356"/>
    </row>
    <row r="25" spans="1:19">
      <c r="A25" s="340"/>
      <c r="B25" s="430"/>
      <c r="C25" s="326" t="s">
        <v>715</v>
      </c>
      <c r="D25" s="326" t="s">
        <v>716</v>
      </c>
      <c r="E25" s="326" t="s">
        <v>717</v>
      </c>
      <c r="F25" s="326" t="s">
        <v>718</v>
      </c>
      <c r="G25" s="326" t="s">
        <v>719</v>
      </c>
      <c r="H25" s="329" t="s">
        <v>567</v>
      </c>
      <c r="I25" s="329" t="s">
        <v>561</v>
      </c>
      <c r="J25" s="329" t="s">
        <v>559</v>
      </c>
      <c r="K25" s="329" t="s">
        <v>509</v>
      </c>
      <c r="L25" s="329" t="s">
        <v>564</v>
      </c>
      <c r="M25" s="329" t="s">
        <v>562</v>
      </c>
      <c r="N25" s="329" t="s">
        <v>598</v>
      </c>
      <c r="O25" s="319"/>
      <c r="P25" s="320"/>
      <c r="Q25" s="356"/>
    </row>
    <row r="26" spans="1:19">
      <c r="A26" s="340">
        <v>12</v>
      </c>
      <c r="B26" s="430" t="s">
        <v>667</v>
      </c>
      <c r="C26" s="329" t="s">
        <v>556</v>
      </c>
      <c r="D26" s="326" t="s">
        <v>790</v>
      </c>
      <c r="E26" s="326" t="s">
        <v>788</v>
      </c>
      <c r="F26" s="326" t="s">
        <v>612</v>
      </c>
      <c r="G26" s="326" t="s">
        <v>789</v>
      </c>
      <c r="H26" s="329" t="s">
        <v>566</v>
      </c>
      <c r="I26" s="329" t="s">
        <v>560</v>
      </c>
      <c r="J26" s="329" t="s">
        <v>930</v>
      </c>
      <c r="K26" s="329" t="s">
        <v>511</v>
      </c>
      <c r="L26" s="329" t="s">
        <v>565</v>
      </c>
      <c r="M26" s="329" t="s">
        <v>557</v>
      </c>
      <c r="N26" s="329" t="s">
        <v>563</v>
      </c>
      <c r="O26" s="319"/>
      <c r="P26" s="320"/>
      <c r="Q26" s="356"/>
    </row>
    <row r="27" spans="1:19">
      <c r="A27" s="340"/>
      <c r="B27" s="430"/>
      <c r="C27" s="329" t="s">
        <v>558</v>
      </c>
      <c r="D27" s="156" t="s">
        <v>944</v>
      </c>
      <c r="E27" s="156" t="s">
        <v>945</v>
      </c>
      <c r="F27" s="156" t="s">
        <v>946</v>
      </c>
      <c r="G27" s="156" t="s">
        <v>792</v>
      </c>
      <c r="H27" s="329" t="s">
        <v>567</v>
      </c>
      <c r="I27" s="329" t="s">
        <v>561</v>
      </c>
      <c r="J27" s="329" t="s">
        <v>559</v>
      </c>
      <c r="K27" s="329" t="s">
        <v>509</v>
      </c>
      <c r="L27" s="329" t="s">
        <v>564</v>
      </c>
      <c r="M27" s="329" t="s">
        <v>562</v>
      </c>
      <c r="N27" s="329" t="s">
        <v>598</v>
      </c>
      <c r="O27" s="319"/>
      <c r="P27" s="320"/>
      <c r="Q27" s="356"/>
    </row>
    <row r="28" spans="1:19" ht="15" customHeight="1">
      <c r="A28" s="340">
        <v>13</v>
      </c>
      <c r="B28" s="430" t="s">
        <v>668</v>
      </c>
      <c r="C28" s="326" t="s">
        <v>720</v>
      </c>
      <c r="D28" s="326" t="s">
        <v>721</v>
      </c>
      <c r="E28" s="326" t="s">
        <v>722</v>
      </c>
      <c r="F28" s="326" t="s">
        <v>630</v>
      </c>
      <c r="G28" s="326" t="s">
        <v>723</v>
      </c>
      <c r="H28" s="329" t="s">
        <v>566</v>
      </c>
      <c r="I28" s="329" t="s">
        <v>560</v>
      </c>
      <c r="J28" s="329" t="s">
        <v>930</v>
      </c>
      <c r="K28" s="329" t="s">
        <v>511</v>
      </c>
      <c r="L28" s="329" t="s">
        <v>565</v>
      </c>
      <c r="M28" s="329" t="s">
        <v>557</v>
      </c>
      <c r="N28" s="329" t="s">
        <v>563</v>
      </c>
      <c r="O28" s="422" t="s">
        <v>728</v>
      </c>
      <c r="P28" s="417" t="s">
        <v>729</v>
      </c>
      <c r="Q28" s="356" t="s">
        <v>749</v>
      </c>
    </row>
    <row r="29" spans="1:19">
      <c r="A29" s="340"/>
      <c r="B29" s="430"/>
      <c r="C29" s="156" t="s">
        <v>724</v>
      </c>
      <c r="D29" s="255" t="s">
        <v>725</v>
      </c>
      <c r="E29" s="255" t="s">
        <v>726</v>
      </c>
      <c r="F29" s="255" t="s">
        <v>649</v>
      </c>
      <c r="G29" s="255" t="s">
        <v>727</v>
      </c>
      <c r="H29" s="329" t="s">
        <v>567</v>
      </c>
      <c r="I29" s="329" t="s">
        <v>561</v>
      </c>
      <c r="J29" s="329" t="s">
        <v>559</v>
      </c>
      <c r="K29" s="329" t="s">
        <v>509</v>
      </c>
      <c r="L29" s="329" t="s">
        <v>564</v>
      </c>
      <c r="M29" s="329" t="s">
        <v>562</v>
      </c>
      <c r="N29" s="329" t="s">
        <v>598</v>
      </c>
      <c r="O29" s="422"/>
      <c r="P29" s="417"/>
      <c r="Q29" s="356"/>
    </row>
    <row r="30" spans="1:19">
      <c r="A30" s="340">
        <v>14</v>
      </c>
      <c r="B30" s="430" t="s">
        <v>669</v>
      </c>
      <c r="C30" s="326" t="s">
        <v>790</v>
      </c>
      <c r="D30" s="326" t="s">
        <v>947</v>
      </c>
      <c r="E30" s="326" t="s">
        <v>948</v>
      </c>
      <c r="F30" s="326" t="s">
        <v>949</v>
      </c>
      <c r="G30" s="326" t="s">
        <v>950</v>
      </c>
      <c r="H30" s="329" t="s">
        <v>566</v>
      </c>
      <c r="I30" s="329" t="s">
        <v>560</v>
      </c>
      <c r="J30" s="329" t="s">
        <v>930</v>
      </c>
      <c r="K30" s="329" t="s">
        <v>511</v>
      </c>
      <c r="L30" s="329" t="s">
        <v>565</v>
      </c>
      <c r="M30" s="329" t="s">
        <v>557</v>
      </c>
      <c r="N30" s="329" t="s">
        <v>563</v>
      </c>
      <c r="O30" s="319"/>
      <c r="P30" s="320"/>
      <c r="Q30" s="356"/>
    </row>
    <row r="31" spans="1:19">
      <c r="A31" s="340"/>
      <c r="B31" s="430"/>
      <c r="C31" s="255" t="s">
        <v>793</v>
      </c>
      <c r="D31" s="255" t="s">
        <v>951</v>
      </c>
      <c r="E31" s="255" t="s">
        <v>952</v>
      </c>
      <c r="F31" s="255" t="s">
        <v>953</v>
      </c>
      <c r="G31" s="255" t="s">
        <v>954</v>
      </c>
      <c r="H31" s="329" t="s">
        <v>567</v>
      </c>
      <c r="I31" s="329" t="s">
        <v>561</v>
      </c>
      <c r="J31" s="329" t="s">
        <v>559</v>
      </c>
      <c r="K31" s="329" t="s">
        <v>509</v>
      </c>
      <c r="L31" s="329" t="s">
        <v>564</v>
      </c>
      <c r="M31" s="329" t="s">
        <v>562</v>
      </c>
      <c r="N31" s="329" t="s">
        <v>598</v>
      </c>
      <c r="O31" s="319"/>
      <c r="P31" s="320"/>
      <c r="Q31" s="356"/>
    </row>
    <row r="32" spans="1:19">
      <c r="A32" s="415">
        <v>15</v>
      </c>
      <c r="B32" s="432" t="s">
        <v>670</v>
      </c>
      <c r="C32" s="328" t="s">
        <v>754</v>
      </c>
      <c r="D32" s="328" t="s">
        <v>756</v>
      </c>
      <c r="E32" s="328" t="s">
        <v>751</v>
      </c>
      <c r="F32" s="326" t="s">
        <v>555</v>
      </c>
      <c r="G32" s="328" t="s">
        <v>753</v>
      </c>
      <c r="H32" s="329" t="s">
        <v>566</v>
      </c>
      <c r="I32" s="328" t="s">
        <v>758</v>
      </c>
      <c r="J32" s="329" t="s">
        <v>930</v>
      </c>
      <c r="K32" s="329" t="s">
        <v>511</v>
      </c>
      <c r="L32" s="329" t="s">
        <v>565</v>
      </c>
      <c r="M32" s="329" t="s">
        <v>557</v>
      </c>
      <c r="N32" s="329" t="s">
        <v>563</v>
      </c>
      <c r="O32" s="319"/>
      <c r="P32" s="320"/>
      <c r="Q32" s="356"/>
    </row>
    <row r="33" spans="1:19">
      <c r="A33" s="415"/>
      <c r="B33" s="432"/>
      <c r="C33" s="328" t="s">
        <v>755</v>
      </c>
      <c r="D33" s="328" t="s">
        <v>757</v>
      </c>
      <c r="E33" s="328" t="s">
        <v>752</v>
      </c>
      <c r="F33" s="156" t="s">
        <v>596</v>
      </c>
      <c r="G33" s="327" t="s">
        <v>218</v>
      </c>
      <c r="H33" s="329" t="s">
        <v>567</v>
      </c>
      <c r="I33" s="328" t="s">
        <v>759</v>
      </c>
      <c r="J33" s="329" t="s">
        <v>559</v>
      </c>
      <c r="K33" s="329" t="s">
        <v>509</v>
      </c>
      <c r="L33" s="329" t="s">
        <v>564</v>
      </c>
      <c r="M33" s="329" t="s">
        <v>562</v>
      </c>
      <c r="N33" s="329" t="s">
        <v>598</v>
      </c>
      <c r="O33" s="319"/>
      <c r="P33" s="320"/>
      <c r="Q33" s="356"/>
    </row>
    <row r="34" spans="1:19">
      <c r="A34" s="415">
        <v>16</v>
      </c>
      <c r="B34" s="433" t="s">
        <v>684</v>
      </c>
      <c r="C34" s="328" t="s">
        <v>703</v>
      </c>
      <c r="D34" s="328" t="s">
        <v>782</v>
      </c>
      <c r="E34" s="328" t="s">
        <v>784</v>
      </c>
      <c r="F34" s="328" t="s">
        <v>698</v>
      </c>
      <c r="G34" s="328" t="s">
        <v>700</v>
      </c>
      <c r="H34" s="329" t="s">
        <v>566</v>
      </c>
      <c r="I34" s="328" t="s">
        <v>786</v>
      </c>
      <c r="J34" s="329" t="s">
        <v>930</v>
      </c>
      <c r="K34" s="329" t="s">
        <v>511</v>
      </c>
      <c r="L34" s="329" t="s">
        <v>565</v>
      </c>
      <c r="M34" s="329" t="s">
        <v>557</v>
      </c>
      <c r="N34" s="329" t="s">
        <v>563</v>
      </c>
      <c r="O34" s="319"/>
      <c r="P34" s="320"/>
      <c r="Q34" s="318"/>
    </row>
    <row r="35" spans="1:19">
      <c r="A35" s="415"/>
      <c r="B35" s="434"/>
      <c r="C35" s="328" t="s">
        <v>704</v>
      </c>
      <c r="D35" s="328" t="s">
        <v>783</v>
      </c>
      <c r="E35" s="328" t="s">
        <v>785</v>
      </c>
      <c r="F35" s="328" t="s">
        <v>699</v>
      </c>
      <c r="G35" s="328" t="s">
        <v>701</v>
      </c>
      <c r="H35" s="329" t="s">
        <v>567</v>
      </c>
      <c r="I35" s="328" t="s">
        <v>787</v>
      </c>
      <c r="J35" s="329" t="s">
        <v>559</v>
      </c>
      <c r="K35" s="329" t="s">
        <v>509</v>
      </c>
      <c r="L35" s="329" t="s">
        <v>564</v>
      </c>
      <c r="M35" s="329" t="s">
        <v>562</v>
      </c>
      <c r="N35" s="329" t="s">
        <v>598</v>
      </c>
      <c r="O35" s="319"/>
      <c r="P35" s="320"/>
      <c r="Q35" s="318"/>
    </row>
    <row r="36" spans="1:19">
      <c r="A36" s="415">
        <v>17</v>
      </c>
      <c r="B36" s="432" t="s">
        <v>671</v>
      </c>
      <c r="C36" s="328" t="s">
        <v>703</v>
      </c>
      <c r="D36" s="328" t="s">
        <v>705</v>
      </c>
      <c r="E36" s="328" t="s">
        <v>694</v>
      </c>
      <c r="F36" s="328" t="s">
        <v>696</v>
      </c>
      <c r="G36" s="328" t="s">
        <v>709</v>
      </c>
      <c r="H36" s="329" t="s">
        <v>566</v>
      </c>
      <c r="I36" s="329" t="s">
        <v>560</v>
      </c>
      <c r="J36" s="329" t="s">
        <v>930</v>
      </c>
      <c r="K36" s="329" t="s">
        <v>511</v>
      </c>
      <c r="L36" s="329" t="s">
        <v>565</v>
      </c>
      <c r="M36" s="329" t="s">
        <v>557</v>
      </c>
      <c r="N36" s="329" t="s">
        <v>563</v>
      </c>
      <c r="O36" s="319"/>
      <c r="P36" s="320"/>
      <c r="Q36" s="356"/>
    </row>
    <row r="37" spans="1:19">
      <c r="A37" s="415"/>
      <c r="B37" s="432"/>
      <c r="C37" s="328" t="s">
        <v>704</v>
      </c>
      <c r="D37" s="328" t="s">
        <v>706</v>
      </c>
      <c r="E37" s="328" t="s">
        <v>695</v>
      </c>
      <c r="F37" s="328" t="s">
        <v>697</v>
      </c>
      <c r="G37" s="328" t="s">
        <v>710</v>
      </c>
      <c r="H37" s="329" t="s">
        <v>567</v>
      </c>
      <c r="I37" s="329" t="s">
        <v>561</v>
      </c>
      <c r="J37" s="329" t="s">
        <v>559</v>
      </c>
      <c r="K37" s="329" t="s">
        <v>509</v>
      </c>
      <c r="L37" s="329" t="s">
        <v>564</v>
      </c>
      <c r="M37" s="329" t="s">
        <v>562</v>
      </c>
      <c r="N37" s="329" t="s">
        <v>598</v>
      </c>
      <c r="O37" s="319"/>
      <c r="P37" s="320"/>
      <c r="Q37" s="356"/>
    </row>
    <row r="38" spans="1:19">
      <c r="A38" s="415">
        <v>18</v>
      </c>
      <c r="B38" s="432" t="s">
        <v>672</v>
      </c>
      <c r="C38" s="329" t="s">
        <v>556</v>
      </c>
      <c r="D38" s="326" t="s">
        <v>955</v>
      </c>
      <c r="E38" s="326" t="s">
        <v>956</v>
      </c>
      <c r="F38" s="326" t="s">
        <v>644</v>
      </c>
      <c r="G38" s="328" t="s">
        <v>760</v>
      </c>
      <c r="H38" s="329" t="s">
        <v>566</v>
      </c>
      <c r="I38" s="329" t="s">
        <v>560</v>
      </c>
      <c r="J38" s="329" t="s">
        <v>930</v>
      </c>
      <c r="K38" s="329" t="s">
        <v>511</v>
      </c>
      <c r="L38" s="329" t="s">
        <v>565</v>
      </c>
      <c r="M38" s="329" t="s">
        <v>557</v>
      </c>
      <c r="N38" s="329" t="s">
        <v>563</v>
      </c>
      <c r="O38" s="319"/>
      <c r="P38" s="320"/>
      <c r="Q38" s="356"/>
    </row>
    <row r="39" spans="1:19">
      <c r="A39" s="415"/>
      <c r="B39" s="432"/>
      <c r="C39" s="329" t="s">
        <v>558</v>
      </c>
      <c r="D39" s="156" t="s">
        <v>957</v>
      </c>
      <c r="E39" s="156" t="s">
        <v>958</v>
      </c>
      <c r="F39" s="156" t="s">
        <v>648</v>
      </c>
      <c r="G39" s="328" t="s">
        <v>761</v>
      </c>
      <c r="H39" s="329" t="s">
        <v>567</v>
      </c>
      <c r="I39" s="329" t="s">
        <v>561</v>
      </c>
      <c r="J39" s="329" t="s">
        <v>559</v>
      </c>
      <c r="K39" s="329" t="s">
        <v>509</v>
      </c>
      <c r="L39" s="329" t="s">
        <v>564</v>
      </c>
      <c r="M39" s="329" t="s">
        <v>562</v>
      </c>
      <c r="N39" s="329" t="s">
        <v>598</v>
      </c>
      <c r="O39" s="319"/>
      <c r="P39" s="320"/>
      <c r="Q39" s="356"/>
    </row>
    <row r="40" spans="1:19">
      <c r="A40" s="340">
        <v>19</v>
      </c>
      <c r="B40" s="430" t="s">
        <v>673</v>
      </c>
      <c r="C40" s="326" t="s">
        <v>636</v>
      </c>
      <c r="D40" s="326" t="s">
        <v>935</v>
      </c>
      <c r="E40" s="326" t="s">
        <v>690</v>
      </c>
      <c r="F40" s="326" t="s">
        <v>606</v>
      </c>
      <c r="G40" s="326" t="s">
        <v>762</v>
      </c>
      <c r="H40" s="329" t="s">
        <v>566</v>
      </c>
      <c r="I40" s="329" t="s">
        <v>560</v>
      </c>
      <c r="J40" s="329" t="s">
        <v>930</v>
      </c>
      <c r="K40" s="329" t="s">
        <v>511</v>
      </c>
      <c r="L40" s="329" t="s">
        <v>565</v>
      </c>
      <c r="M40" s="329" t="s">
        <v>557</v>
      </c>
      <c r="N40" s="329" t="s">
        <v>563</v>
      </c>
      <c r="O40" s="319"/>
      <c r="P40" s="320"/>
      <c r="Q40" s="356"/>
    </row>
    <row r="41" spans="1:19">
      <c r="A41" s="340"/>
      <c r="B41" s="430"/>
      <c r="C41" s="255" t="s">
        <v>639</v>
      </c>
      <c r="D41" s="255" t="s">
        <v>940</v>
      </c>
      <c r="E41" s="255" t="s">
        <v>692</v>
      </c>
      <c r="F41" s="255" t="s">
        <v>763</v>
      </c>
      <c r="G41" s="255" t="s">
        <v>764</v>
      </c>
      <c r="H41" s="329" t="s">
        <v>567</v>
      </c>
      <c r="I41" s="329" t="s">
        <v>561</v>
      </c>
      <c r="J41" s="329" t="s">
        <v>559</v>
      </c>
      <c r="K41" s="329" t="s">
        <v>509</v>
      </c>
      <c r="L41" s="329" t="s">
        <v>564</v>
      </c>
      <c r="M41" s="329" t="s">
        <v>562</v>
      </c>
      <c r="N41" s="329" t="s">
        <v>598</v>
      </c>
      <c r="O41" s="319"/>
      <c r="P41" s="320"/>
      <c r="Q41" s="356"/>
      <c r="R41" s="317"/>
      <c r="S41" s="317"/>
    </row>
    <row r="42" spans="1:19">
      <c r="A42" s="415">
        <v>20</v>
      </c>
      <c r="B42" s="433" t="s">
        <v>674</v>
      </c>
      <c r="C42" s="329" t="s">
        <v>556</v>
      </c>
      <c r="D42" s="328" t="s">
        <v>694</v>
      </c>
      <c r="E42" s="326" t="s">
        <v>637</v>
      </c>
      <c r="F42" s="326" t="s">
        <v>638</v>
      </c>
      <c r="G42" s="326" t="s">
        <v>714</v>
      </c>
      <c r="H42" s="329" t="s">
        <v>566</v>
      </c>
      <c r="I42" s="329" t="s">
        <v>560</v>
      </c>
      <c r="J42" s="329" t="s">
        <v>930</v>
      </c>
      <c r="K42" s="329" t="s">
        <v>511</v>
      </c>
      <c r="L42" s="329" t="s">
        <v>565</v>
      </c>
      <c r="M42" s="329" t="s">
        <v>557</v>
      </c>
      <c r="N42" s="329" t="s">
        <v>563</v>
      </c>
      <c r="O42" s="319"/>
      <c r="P42" s="320"/>
      <c r="Q42" s="356"/>
      <c r="R42" s="317"/>
      <c r="S42" s="317"/>
    </row>
    <row r="43" spans="1:19">
      <c r="A43" s="415"/>
      <c r="B43" s="434"/>
      <c r="C43" s="329" t="s">
        <v>558</v>
      </c>
      <c r="D43" s="328" t="s">
        <v>695</v>
      </c>
      <c r="E43" s="156" t="s">
        <v>640</v>
      </c>
      <c r="F43" s="156" t="s">
        <v>641</v>
      </c>
      <c r="G43" s="156" t="s">
        <v>719</v>
      </c>
      <c r="H43" s="329" t="s">
        <v>567</v>
      </c>
      <c r="I43" s="329" t="s">
        <v>561</v>
      </c>
      <c r="J43" s="329" t="s">
        <v>559</v>
      </c>
      <c r="K43" s="329" t="s">
        <v>509</v>
      </c>
      <c r="L43" s="329" t="s">
        <v>564</v>
      </c>
      <c r="M43" s="329" t="s">
        <v>562</v>
      </c>
      <c r="N43" s="329" t="s">
        <v>598</v>
      </c>
      <c r="O43" s="319"/>
      <c r="P43" s="320"/>
      <c r="Q43" s="356"/>
      <c r="R43" s="317"/>
      <c r="S43" s="317"/>
    </row>
    <row r="44" spans="1:19">
      <c r="A44" s="415">
        <v>21</v>
      </c>
      <c r="B44" s="433" t="s">
        <v>675</v>
      </c>
      <c r="C44" s="328" t="s">
        <v>766</v>
      </c>
      <c r="D44" s="328" t="s">
        <v>694</v>
      </c>
      <c r="E44" s="328" t="s">
        <v>768</v>
      </c>
      <c r="F44" s="328" t="s">
        <v>770</v>
      </c>
      <c r="G44" s="328" t="s">
        <v>771</v>
      </c>
      <c r="H44" s="329" t="s">
        <v>566</v>
      </c>
      <c r="I44" s="329" t="s">
        <v>560</v>
      </c>
      <c r="J44" s="329" t="s">
        <v>930</v>
      </c>
      <c r="K44" s="329" t="s">
        <v>511</v>
      </c>
      <c r="L44" s="329" t="s">
        <v>565</v>
      </c>
      <c r="M44" s="329" t="s">
        <v>557</v>
      </c>
      <c r="N44" s="329" t="s">
        <v>563</v>
      </c>
      <c r="O44" s="319"/>
      <c r="P44" s="320"/>
      <c r="Q44" s="356"/>
      <c r="R44" s="317"/>
      <c r="S44" s="317"/>
    </row>
    <row r="45" spans="1:19">
      <c r="A45" s="415"/>
      <c r="B45" s="434"/>
      <c r="C45" s="328" t="s">
        <v>767</v>
      </c>
      <c r="D45" s="328" t="s">
        <v>695</v>
      </c>
      <c r="E45" s="328" t="s">
        <v>769</v>
      </c>
      <c r="F45" s="327" t="s">
        <v>770</v>
      </c>
      <c r="G45" s="328" t="s">
        <v>772</v>
      </c>
      <c r="H45" s="329" t="s">
        <v>567</v>
      </c>
      <c r="I45" s="329" t="s">
        <v>561</v>
      </c>
      <c r="J45" s="329" t="s">
        <v>559</v>
      </c>
      <c r="K45" s="329" t="s">
        <v>509</v>
      </c>
      <c r="L45" s="329" t="s">
        <v>564</v>
      </c>
      <c r="M45" s="329" t="s">
        <v>562</v>
      </c>
      <c r="N45" s="329" t="s">
        <v>598</v>
      </c>
      <c r="O45" s="319"/>
      <c r="P45" s="320"/>
      <c r="Q45" s="356"/>
      <c r="R45" s="317"/>
      <c r="S45" s="317"/>
    </row>
    <row r="46" spans="1:19">
      <c r="A46" s="340">
        <v>22</v>
      </c>
      <c r="B46" s="430" t="s">
        <v>676</v>
      </c>
      <c r="C46" s="326" t="s">
        <v>721</v>
      </c>
      <c r="D46" s="326" t="s">
        <v>773</v>
      </c>
      <c r="E46" s="326" t="s">
        <v>631</v>
      </c>
      <c r="F46" s="326" t="s">
        <v>959</v>
      </c>
      <c r="G46" s="326" t="s">
        <v>960</v>
      </c>
      <c r="H46" s="329" t="s">
        <v>566</v>
      </c>
      <c r="I46" s="329" t="s">
        <v>560</v>
      </c>
      <c r="J46" s="329" t="s">
        <v>930</v>
      </c>
      <c r="K46" s="329" t="s">
        <v>511</v>
      </c>
      <c r="L46" s="329" t="s">
        <v>565</v>
      </c>
      <c r="M46" s="329" t="s">
        <v>557</v>
      </c>
      <c r="N46" s="329" t="s">
        <v>563</v>
      </c>
      <c r="O46" s="319"/>
      <c r="P46" s="320"/>
      <c r="Q46" s="356"/>
      <c r="R46" s="317"/>
      <c r="S46" s="317"/>
    </row>
    <row r="47" spans="1:19">
      <c r="A47" s="340"/>
      <c r="B47" s="430"/>
      <c r="C47" s="326" t="s">
        <v>725</v>
      </c>
      <c r="D47" s="326" t="s">
        <v>774</v>
      </c>
      <c r="E47" s="326" t="s">
        <v>775</v>
      </c>
      <c r="F47" s="326" t="s">
        <v>961</v>
      </c>
      <c r="G47" s="326" t="s">
        <v>962</v>
      </c>
      <c r="H47" s="329" t="s">
        <v>567</v>
      </c>
      <c r="I47" s="329" t="s">
        <v>561</v>
      </c>
      <c r="J47" s="329" t="s">
        <v>559</v>
      </c>
      <c r="K47" s="329" t="s">
        <v>509</v>
      </c>
      <c r="L47" s="329" t="s">
        <v>564</v>
      </c>
      <c r="M47" s="329" t="s">
        <v>562</v>
      </c>
      <c r="N47" s="329" t="s">
        <v>598</v>
      </c>
      <c r="O47" s="319"/>
      <c r="P47" s="320"/>
      <c r="Q47" s="356"/>
    </row>
    <row r="48" spans="1:19">
      <c r="A48" s="340">
        <v>23</v>
      </c>
      <c r="B48" s="430" t="s">
        <v>677</v>
      </c>
      <c r="C48" s="326" t="s">
        <v>636</v>
      </c>
      <c r="D48" s="326" t="s">
        <v>637</v>
      </c>
      <c r="E48" s="326" t="s">
        <v>963</v>
      </c>
      <c r="F48" s="326" t="s">
        <v>604</v>
      </c>
      <c r="G48" s="326" t="s">
        <v>556</v>
      </c>
      <c r="H48" s="329" t="s">
        <v>566</v>
      </c>
      <c r="I48" s="329" t="s">
        <v>560</v>
      </c>
      <c r="J48" s="329" t="s">
        <v>930</v>
      </c>
      <c r="K48" s="329" t="s">
        <v>511</v>
      </c>
      <c r="L48" s="329" t="s">
        <v>565</v>
      </c>
      <c r="M48" s="329" t="s">
        <v>557</v>
      </c>
      <c r="N48" s="329" t="s">
        <v>563</v>
      </c>
      <c r="O48" s="319"/>
      <c r="P48" s="320"/>
      <c r="Q48" s="356"/>
    </row>
    <row r="49" spans="1:17">
      <c r="A49" s="340"/>
      <c r="B49" s="430"/>
      <c r="C49" s="326" t="s">
        <v>639</v>
      </c>
      <c r="D49" s="326" t="s">
        <v>640</v>
      </c>
      <c r="E49" s="326" t="s">
        <v>964</v>
      </c>
      <c r="F49" s="326" t="s">
        <v>718</v>
      </c>
      <c r="G49" s="326" t="s">
        <v>558</v>
      </c>
      <c r="H49" s="329" t="s">
        <v>567</v>
      </c>
      <c r="I49" s="329" t="s">
        <v>561</v>
      </c>
      <c r="J49" s="329" t="s">
        <v>559</v>
      </c>
      <c r="K49" s="329" t="s">
        <v>509</v>
      </c>
      <c r="L49" s="329" t="s">
        <v>564</v>
      </c>
      <c r="M49" s="329" t="s">
        <v>562</v>
      </c>
      <c r="N49" s="329" t="s">
        <v>598</v>
      </c>
      <c r="O49" s="319"/>
      <c r="P49" s="320"/>
      <c r="Q49" s="356"/>
    </row>
    <row r="50" spans="1:17">
      <c r="A50" s="415">
        <v>24</v>
      </c>
      <c r="B50" s="433" t="s">
        <v>678</v>
      </c>
      <c r="C50" s="326" t="s">
        <v>636</v>
      </c>
      <c r="D50" s="326" t="s">
        <v>637</v>
      </c>
      <c r="E50" s="326" t="s">
        <v>638</v>
      </c>
      <c r="F50" s="329" t="s">
        <v>555</v>
      </c>
      <c r="G50" s="329" t="s">
        <v>569</v>
      </c>
      <c r="H50" s="328" t="s">
        <v>776</v>
      </c>
      <c r="I50" s="329" t="s">
        <v>560</v>
      </c>
      <c r="J50" s="329" t="s">
        <v>930</v>
      </c>
      <c r="K50" s="329" t="s">
        <v>511</v>
      </c>
      <c r="L50" s="329" t="s">
        <v>565</v>
      </c>
      <c r="M50" s="329" t="s">
        <v>557</v>
      </c>
      <c r="N50" s="329" t="s">
        <v>563</v>
      </c>
      <c r="O50" s="319"/>
      <c r="P50" s="320"/>
      <c r="Q50" s="356"/>
    </row>
    <row r="51" spans="1:17">
      <c r="A51" s="415"/>
      <c r="B51" s="434"/>
      <c r="C51" s="326" t="s">
        <v>639</v>
      </c>
      <c r="D51" s="326" t="s">
        <v>640</v>
      </c>
      <c r="E51" s="326" t="s">
        <v>641</v>
      </c>
      <c r="F51" s="329" t="s">
        <v>596</v>
      </c>
      <c r="G51" s="329" t="s">
        <v>597</v>
      </c>
      <c r="H51" s="328" t="s">
        <v>777</v>
      </c>
      <c r="I51" s="329" t="s">
        <v>561</v>
      </c>
      <c r="J51" s="329" t="s">
        <v>559</v>
      </c>
      <c r="K51" s="329" t="s">
        <v>509</v>
      </c>
      <c r="L51" s="329" t="s">
        <v>564</v>
      </c>
      <c r="M51" s="329" t="s">
        <v>562</v>
      </c>
      <c r="N51" s="329" t="s">
        <v>598</v>
      </c>
      <c r="O51" s="319"/>
      <c r="P51" s="320"/>
      <c r="Q51" s="356"/>
    </row>
    <row r="52" spans="1:17">
      <c r="A52" s="340">
        <v>25</v>
      </c>
      <c r="B52" s="430" t="s">
        <v>679</v>
      </c>
      <c r="C52" s="326" t="s">
        <v>935</v>
      </c>
      <c r="D52" s="326" t="s">
        <v>937</v>
      </c>
      <c r="E52" s="329" t="s">
        <v>568</v>
      </c>
      <c r="F52" s="329" t="s">
        <v>555</v>
      </c>
      <c r="G52" s="329" t="s">
        <v>569</v>
      </c>
      <c r="H52" s="326" t="s">
        <v>599</v>
      </c>
      <c r="I52" s="329" t="s">
        <v>560</v>
      </c>
      <c r="J52" s="329" t="s">
        <v>930</v>
      </c>
      <c r="K52" s="329" t="s">
        <v>511</v>
      </c>
      <c r="L52" s="329" t="s">
        <v>565</v>
      </c>
      <c r="M52" s="329" t="s">
        <v>557</v>
      </c>
      <c r="N52" s="329" t="s">
        <v>563</v>
      </c>
      <c r="O52" s="319"/>
      <c r="P52" s="320"/>
      <c r="Q52" s="356"/>
    </row>
    <row r="53" spans="1:17">
      <c r="A53" s="340"/>
      <c r="B53" s="430"/>
      <c r="C53" s="326" t="s">
        <v>940</v>
      </c>
      <c r="D53" s="326" t="s">
        <v>942</v>
      </c>
      <c r="E53" s="329" t="s">
        <v>595</v>
      </c>
      <c r="F53" s="329" t="s">
        <v>596</v>
      </c>
      <c r="G53" s="329" t="s">
        <v>597</v>
      </c>
      <c r="H53" s="326" t="s">
        <v>928</v>
      </c>
      <c r="I53" s="329" t="s">
        <v>561</v>
      </c>
      <c r="J53" s="329" t="s">
        <v>559</v>
      </c>
      <c r="K53" s="329" t="s">
        <v>509</v>
      </c>
      <c r="L53" s="329" t="s">
        <v>564</v>
      </c>
      <c r="M53" s="329" t="s">
        <v>562</v>
      </c>
      <c r="N53" s="329" t="s">
        <v>598</v>
      </c>
      <c r="O53" s="319"/>
      <c r="P53" s="320"/>
      <c r="Q53" s="356"/>
    </row>
    <row r="54" spans="1:17">
      <c r="A54" s="340">
        <v>26</v>
      </c>
      <c r="B54" s="430" t="s">
        <v>680</v>
      </c>
      <c r="C54" s="326" t="s">
        <v>714</v>
      </c>
      <c r="D54" s="326" t="s">
        <v>965</v>
      </c>
      <c r="E54" s="326" t="s">
        <v>966</v>
      </c>
      <c r="F54" s="326" t="s">
        <v>967</v>
      </c>
      <c r="G54" s="326" t="s">
        <v>968</v>
      </c>
      <c r="H54" s="326" t="s">
        <v>778</v>
      </c>
      <c r="I54" s="329" t="s">
        <v>560</v>
      </c>
      <c r="J54" s="329" t="s">
        <v>930</v>
      </c>
      <c r="K54" s="329" t="s">
        <v>511</v>
      </c>
      <c r="L54" s="329" t="s">
        <v>565</v>
      </c>
      <c r="M54" s="329" t="s">
        <v>557</v>
      </c>
      <c r="N54" s="329" t="s">
        <v>563</v>
      </c>
      <c r="O54" s="319"/>
      <c r="P54" s="320"/>
      <c r="Q54" s="356"/>
    </row>
    <row r="55" spans="1:17">
      <c r="A55" s="340"/>
      <c r="B55" s="430"/>
      <c r="C55" s="326" t="s">
        <v>719</v>
      </c>
      <c r="D55" s="326" t="s">
        <v>969</v>
      </c>
      <c r="E55" s="326" t="s">
        <v>970</v>
      </c>
      <c r="F55" s="326" t="s">
        <v>971</v>
      </c>
      <c r="G55" s="326" t="s">
        <v>972</v>
      </c>
      <c r="H55" s="326" t="s">
        <v>779</v>
      </c>
      <c r="I55" s="329" t="s">
        <v>561</v>
      </c>
      <c r="J55" s="329" t="s">
        <v>559</v>
      </c>
      <c r="K55" s="329" t="s">
        <v>509</v>
      </c>
      <c r="L55" s="329" t="s">
        <v>564</v>
      </c>
      <c r="M55" s="329" t="s">
        <v>562</v>
      </c>
      <c r="N55" s="329" t="s">
        <v>598</v>
      </c>
      <c r="O55" s="319"/>
      <c r="P55" s="320"/>
      <c r="Q55" s="356"/>
    </row>
    <row r="56" spans="1:17">
      <c r="A56" s="340">
        <v>27</v>
      </c>
      <c r="B56" s="430" t="s">
        <v>681</v>
      </c>
      <c r="C56" s="326" t="s">
        <v>973</v>
      </c>
      <c r="D56" s="326" t="s">
        <v>974</v>
      </c>
      <c r="E56" s="326" t="s">
        <v>975</v>
      </c>
      <c r="F56" s="326" t="s">
        <v>976</v>
      </c>
      <c r="G56" s="326" t="s">
        <v>977</v>
      </c>
      <c r="H56" s="326" t="s">
        <v>978</v>
      </c>
      <c r="I56" s="329" t="s">
        <v>560</v>
      </c>
      <c r="J56" s="329" t="s">
        <v>930</v>
      </c>
      <c r="K56" s="329" t="s">
        <v>511</v>
      </c>
      <c r="L56" s="329" t="s">
        <v>565</v>
      </c>
      <c r="M56" s="329" t="s">
        <v>557</v>
      </c>
      <c r="N56" s="329" t="s">
        <v>563</v>
      </c>
      <c r="O56" s="319"/>
      <c r="P56" s="320"/>
      <c r="Q56" s="356"/>
    </row>
    <row r="57" spans="1:17">
      <c r="A57" s="340"/>
      <c r="B57" s="430"/>
      <c r="C57" s="326" t="s">
        <v>979</v>
      </c>
      <c r="D57" s="326" t="s">
        <v>980</v>
      </c>
      <c r="E57" s="326" t="s">
        <v>981</v>
      </c>
      <c r="F57" s="326" t="s">
        <v>982</v>
      </c>
      <c r="G57" s="326" t="s">
        <v>983</v>
      </c>
      <c r="H57" s="326" t="s">
        <v>984</v>
      </c>
      <c r="I57" s="329" t="s">
        <v>561</v>
      </c>
      <c r="J57" s="329" t="s">
        <v>559</v>
      </c>
      <c r="K57" s="329" t="s">
        <v>509</v>
      </c>
      <c r="L57" s="329" t="s">
        <v>564</v>
      </c>
      <c r="M57" s="329" t="s">
        <v>562</v>
      </c>
      <c r="N57" s="329" t="s">
        <v>598</v>
      </c>
      <c r="O57" s="319"/>
      <c r="P57" s="320"/>
      <c r="Q57" s="356"/>
    </row>
    <row r="58" spans="1:17">
      <c r="A58" s="340">
        <v>28</v>
      </c>
      <c r="B58" s="430" t="s">
        <v>682</v>
      </c>
      <c r="C58" s="326" t="s">
        <v>927</v>
      </c>
      <c r="D58" s="326" t="s">
        <v>690</v>
      </c>
      <c r="E58" s="326" t="s">
        <v>721</v>
      </c>
      <c r="F58" s="326" t="s">
        <v>606</v>
      </c>
      <c r="G58" s="326" t="s">
        <v>691</v>
      </c>
      <c r="H58" s="326" t="s">
        <v>723</v>
      </c>
      <c r="I58" s="329" t="s">
        <v>560</v>
      </c>
      <c r="J58" s="329" t="s">
        <v>930</v>
      </c>
      <c r="K58" s="329" t="s">
        <v>511</v>
      </c>
      <c r="L58" s="329" t="s">
        <v>565</v>
      </c>
      <c r="M58" s="329" t="s">
        <v>557</v>
      </c>
      <c r="N58" s="329" t="s">
        <v>563</v>
      </c>
      <c r="O58" s="319"/>
      <c r="P58" s="320"/>
      <c r="Q58" s="356"/>
    </row>
    <row r="59" spans="1:17">
      <c r="A59" s="340"/>
      <c r="B59" s="430"/>
      <c r="C59" s="326" t="s">
        <v>655</v>
      </c>
      <c r="D59" s="326" t="s">
        <v>692</v>
      </c>
      <c r="E59" s="326" t="s">
        <v>725</v>
      </c>
      <c r="F59" s="326" t="s">
        <v>763</v>
      </c>
      <c r="G59" s="326" t="s">
        <v>693</v>
      </c>
      <c r="H59" s="326" t="s">
        <v>727</v>
      </c>
      <c r="I59" s="329" t="s">
        <v>561</v>
      </c>
      <c r="J59" s="329" t="s">
        <v>559</v>
      </c>
      <c r="K59" s="329" t="s">
        <v>509</v>
      </c>
      <c r="L59" s="329" t="s">
        <v>564</v>
      </c>
      <c r="M59" s="329" t="s">
        <v>562</v>
      </c>
      <c r="N59" s="329" t="s">
        <v>598</v>
      </c>
      <c r="O59" s="319"/>
      <c r="P59" s="320"/>
      <c r="Q59" s="356"/>
    </row>
    <row r="60" spans="1:17">
      <c r="A60" s="415">
        <v>29</v>
      </c>
      <c r="B60" s="433" t="s">
        <v>683</v>
      </c>
      <c r="C60" s="326" t="s">
        <v>934</v>
      </c>
      <c r="D60" s="326" t="s">
        <v>935</v>
      </c>
      <c r="E60" s="326" t="s">
        <v>937</v>
      </c>
      <c r="F60" s="326" t="s">
        <v>720</v>
      </c>
      <c r="G60" s="328" t="s">
        <v>694</v>
      </c>
      <c r="H60" s="328" t="s">
        <v>780</v>
      </c>
      <c r="I60" s="329" t="s">
        <v>560</v>
      </c>
      <c r="J60" s="329" t="s">
        <v>930</v>
      </c>
      <c r="K60" s="329" t="s">
        <v>511</v>
      </c>
      <c r="L60" s="329" t="s">
        <v>565</v>
      </c>
      <c r="M60" s="329" t="s">
        <v>557</v>
      </c>
      <c r="N60" s="329" t="s">
        <v>563</v>
      </c>
      <c r="O60" s="319"/>
      <c r="P60" s="320"/>
      <c r="Q60" s="356"/>
    </row>
    <row r="61" spans="1:17">
      <c r="A61" s="415"/>
      <c r="B61" s="434"/>
      <c r="C61" s="326" t="s">
        <v>939</v>
      </c>
      <c r="D61" s="326" t="s">
        <v>940</v>
      </c>
      <c r="E61" s="326" t="s">
        <v>942</v>
      </c>
      <c r="F61" s="326" t="s">
        <v>724</v>
      </c>
      <c r="G61" s="328" t="s">
        <v>695</v>
      </c>
      <c r="H61" s="328" t="s">
        <v>781</v>
      </c>
      <c r="I61" s="329" t="s">
        <v>561</v>
      </c>
      <c r="J61" s="329" t="s">
        <v>559</v>
      </c>
      <c r="K61" s="329" t="s">
        <v>509</v>
      </c>
      <c r="L61" s="329" t="s">
        <v>564</v>
      </c>
      <c r="M61" s="329" t="s">
        <v>562</v>
      </c>
      <c r="N61" s="329" t="s">
        <v>598</v>
      </c>
      <c r="O61" s="319"/>
      <c r="P61" s="320"/>
      <c r="Q61" s="356"/>
    </row>
    <row r="62" spans="1:17">
      <c r="A62" s="340">
        <v>30</v>
      </c>
      <c r="B62" s="430" t="s">
        <v>685</v>
      </c>
      <c r="C62" s="324" t="s">
        <v>790</v>
      </c>
      <c r="D62" s="326" t="s">
        <v>966</v>
      </c>
      <c r="E62" s="326" t="s">
        <v>985</v>
      </c>
      <c r="F62" s="326" t="s">
        <v>612</v>
      </c>
      <c r="G62" s="326" t="s">
        <v>789</v>
      </c>
      <c r="H62" s="326" t="s">
        <v>788</v>
      </c>
      <c r="I62" s="329" t="s">
        <v>560</v>
      </c>
      <c r="J62" s="329" t="s">
        <v>930</v>
      </c>
      <c r="K62" s="329" t="s">
        <v>511</v>
      </c>
      <c r="L62" s="329" t="s">
        <v>565</v>
      </c>
      <c r="M62" s="329" t="s">
        <v>557</v>
      </c>
      <c r="N62" s="329" t="s">
        <v>563</v>
      </c>
      <c r="O62" s="319"/>
      <c r="P62" s="320"/>
      <c r="Q62" s="356"/>
    </row>
    <row r="63" spans="1:17">
      <c r="A63" s="340"/>
      <c r="B63" s="430"/>
      <c r="C63" s="324" t="s">
        <v>793</v>
      </c>
      <c r="D63" s="326" t="s">
        <v>970</v>
      </c>
      <c r="E63" s="326" t="s">
        <v>986</v>
      </c>
      <c r="F63" s="326" t="s">
        <v>946</v>
      </c>
      <c r="G63" s="326" t="s">
        <v>792</v>
      </c>
      <c r="H63" s="326" t="s">
        <v>791</v>
      </c>
      <c r="I63" s="329" t="s">
        <v>561</v>
      </c>
      <c r="J63" s="329" t="s">
        <v>559</v>
      </c>
      <c r="K63" s="329" t="s">
        <v>509</v>
      </c>
      <c r="L63" s="329" t="s">
        <v>564</v>
      </c>
      <c r="M63" s="329" t="s">
        <v>562</v>
      </c>
      <c r="N63" s="329" t="s">
        <v>598</v>
      </c>
      <c r="O63" s="319"/>
      <c r="P63" s="320"/>
      <c r="Q63" s="356"/>
    </row>
    <row r="64" spans="1:17">
      <c r="A64" s="156"/>
      <c r="B64" s="314"/>
      <c r="C64" s="156"/>
      <c r="D64" s="156"/>
      <c r="E64" s="156"/>
      <c r="F64" s="156"/>
      <c r="G64" s="156"/>
      <c r="H64" s="315"/>
      <c r="I64" s="156"/>
      <c r="J64" s="156"/>
      <c r="K64" s="156"/>
      <c r="L64" s="156"/>
      <c r="M64" s="156"/>
      <c r="N64" s="156"/>
      <c r="O64" s="272"/>
      <c r="P64" s="274"/>
      <c r="Q64" s="316"/>
    </row>
    <row r="65" spans="1:17" ht="30" customHeight="1">
      <c r="A65" s="415">
        <v>0</v>
      </c>
      <c r="B65" s="431" t="s">
        <v>686</v>
      </c>
      <c r="C65" s="278" t="s">
        <v>808</v>
      </c>
      <c r="D65" s="321" t="s">
        <v>810</v>
      </c>
      <c r="E65" s="321" t="s">
        <v>812</v>
      </c>
      <c r="F65" s="321" t="s">
        <v>814</v>
      </c>
      <c r="G65" s="321" t="s">
        <v>816</v>
      </c>
      <c r="H65" s="321" t="s">
        <v>818</v>
      </c>
      <c r="I65" s="321" t="s">
        <v>820</v>
      </c>
      <c r="J65" s="321" t="s">
        <v>822</v>
      </c>
      <c r="K65" s="321" t="s">
        <v>824</v>
      </c>
      <c r="L65" s="321" t="s">
        <v>826</v>
      </c>
      <c r="M65" s="321" t="s">
        <v>907</v>
      </c>
      <c r="N65" s="321" t="s">
        <v>828</v>
      </c>
      <c r="O65" s="421"/>
      <c r="P65" s="420"/>
      <c r="Q65" s="416" t="s">
        <v>878</v>
      </c>
    </row>
    <row r="66" spans="1:17">
      <c r="A66" s="415"/>
      <c r="B66" s="431"/>
      <c r="C66" s="278" t="s">
        <v>809</v>
      </c>
      <c r="D66" s="321" t="s">
        <v>811</v>
      </c>
      <c r="E66" s="321" t="s">
        <v>813</v>
      </c>
      <c r="F66" s="321" t="s">
        <v>815</v>
      </c>
      <c r="G66" s="321" t="s">
        <v>817</v>
      </c>
      <c r="H66" s="321" t="s">
        <v>819</v>
      </c>
      <c r="I66" s="321" t="s">
        <v>821</v>
      </c>
      <c r="J66" s="321" t="s">
        <v>823</v>
      </c>
      <c r="K66" s="321" t="s">
        <v>825</v>
      </c>
      <c r="L66" s="321" t="s">
        <v>827</v>
      </c>
      <c r="M66" s="321" t="s">
        <v>908</v>
      </c>
      <c r="N66" s="321" t="s">
        <v>829</v>
      </c>
      <c r="O66" s="421"/>
      <c r="P66" s="420"/>
      <c r="Q66" s="416"/>
    </row>
    <row r="67" spans="1:17" ht="15" customHeight="1">
      <c r="A67" s="415">
        <v>1</v>
      </c>
      <c r="B67" s="431" t="s">
        <v>929</v>
      </c>
      <c r="C67" s="278" t="s">
        <v>834</v>
      </c>
      <c r="D67" s="321" t="s">
        <v>836</v>
      </c>
      <c r="E67" s="321" t="s">
        <v>838</v>
      </c>
      <c r="F67" s="321" t="s">
        <v>840</v>
      </c>
      <c r="G67" s="321" t="s">
        <v>842</v>
      </c>
      <c r="H67" s="321" t="s">
        <v>844</v>
      </c>
      <c r="I67" s="321" t="s">
        <v>820</v>
      </c>
      <c r="J67" s="321" t="s">
        <v>846</v>
      </c>
      <c r="K67" s="321" t="s">
        <v>848</v>
      </c>
      <c r="L67" s="321" t="s">
        <v>850</v>
      </c>
      <c r="M67" s="317" t="s">
        <v>830</v>
      </c>
      <c r="N67" s="317" t="s">
        <v>831</v>
      </c>
      <c r="O67" s="421"/>
      <c r="P67" s="420"/>
      <c r="Q67" s="416" t="s">
        <v>852</v>
      </c>
    </row>
    <row r="68" spans="1:17">
      <c r="A68" s="415"/>
      <c r="B68" s="431"/>
      <c r="C68" s="278" t="s">
        <v>835</v>
      </c>
      <c r="D68" s="321" t="s">
        <v>837</v>
      </c>
      <c r="E68" s="321" t="s">
        <v>839</v>
      </c>
      <c r="F68" s="321" t="s">
        <v>841</v>
      </c>
      <c r="G68" s="321" t="s">
        <v>843</v>
      </c>
      <c r="H68" s="321" t="s">
        <v>845</v>
      </c>
      <c r="I68" s="321" t="s">
        <v>821</v>
      </c>
      <c r="J68" s="321" t="s">
        <v>847</v>
      </c>
      <c r="K68" s="321" t="s">
        <v>849</v>
      </c>
      <c r="L68" s="321" t="s">
        <v>851</v>
      </c>
      <c r="M68" s="317" t="s">
        <v>832</v>
      </c>
      <c r="N68" s="317" t="s">
        <v>833</v>
      </c>
      <c r="O68" s="421"/>
      <c r="P68" s="420"/>
      <c r="Q68" s="416"/>
    </row>
    <row r="69" spans="1:17" ht="15" customHeight="1">
      <c r="A69" s="415">
        <v>2</v>
      </c>
      <c r="B69" s="431" t="s">
        <v>687</v>
      </c>
      <c r="C69" s="278" t="s">
        <v>853</v>
      </c>
      <c r="D69" s="321" t="s">
        <v>855</v>
      </c>
      <c r="E69" s="321" t="s">
        <v>857</v>
      </c>
      <c r="F69" s="321" t="s">
        <v>859</v>
      </c>
      <c r="G69" s="321" t="s">
        <v>861</v>
      </c>
      <c r="H69" s="321" t="s">
        <v>863</v>
      </c>
      <c r="I69" s="321" t="s">
        <v>865</v>
      </c>
      <c r="J69" s="321" t="s">
        <v>867</v>
      </c>
      <c r="K69" s="321" t="s">
        <v>869</v>
      </c>
      <c r="L69" s="321" t="s">
        <v>812</v>
      </c>
      <c r="M69" s="321" t="s">
        <v>871</v>
      </c>
      <c r="N69" s="321" t="s">
        <v>873</v>
      </c>
      <c r="O69" s="421"/>
      <c r="P69" s="420"/>
      <c r="Q69" s="356"/>
    </row>
    <row r="70" spans="1:17">
      <c r="A70" s="415"/>
      <c r="B70" s="431"/>
      <c r="C70" s="278" t="s">
        <v>854</v>
      </c>
      <c r="D70" s="321" t="s">
        <v>856</v>
      </c>
      <c r="E70" s="321" t="s">
        <v>858</v>
      </c>
      <c r="F70" s="321" t="s">
        <v>860</v>
      </c>
      <c r="G70" s="321" t="s">
        <v>862</v>
      </c>
      <c r="H70" s="321" t="s">
        <v>864</v>
      </c>
      <c r="I70" s="321" t="s">
        <v>866</v>
      </c>
      <c r="J70" s="321" t="s">
        <v>868</v>
      </c>
      <c r="K70" s="321" t="s">
        <v>870</v>
      </c>
      <c r="L70" s="321" t="s">
        <v>813</v>
      </c>
      <c r="M70" s="321" t="s">
        <v>872</v>
      </c>
      <c r="N70" s="321" t="s">
        <v>874</v>
      </c>
      <c r="O70" s="421"/>
      <c r="P70" s="420"/>
      <c r="Q70" s="356"/>
    </row>
    <row r="71" spans="1:17">
      <c r="A71" s="415">
        <v>3</v>
      </c>
      <c r="B71" s="431" t="s">
        <v>688</v>
      </c>
      <c r="C71" s="278" t="s">
        <v>853</v>
      </c>
      <c r="D71" s="321" t="s">
        <v>875</v>
      </c>
      <c r="E71" s="321" t="s">
        <v>857</v>
      </c>
      <c r="F71" s="321" t="s">
        <v>877</v>
      </c>
      <c r="G71" s="321" t="s">
        <v>880</v>
      </c>
      <c r="H71" s="321" t="s">
        <v>863</v>
      </c>
      <c r="I71" s="321" t="s">
        <v>865</v>
      </c>
      <c r="J71" s="321" t="s">
        <v>867</v>
      </c>
      <c r="K71" s="321" t="s">
        <v>869</v>
      </c>
      <c r="L71" s="321" t="s">
        <v>882</v>
      </c>
      <c r="M71" s="321" t="s">
        <v>884</v>
      </c>
      <c r="N71" s="321" t="s">
        <v>886</v>
      </c>
      <c r="O71" s="421"/>
      <c r="P71" s="420"/>
      <c r="Q71" s="356"/>
    </row>
    <row r="72" spans="1:17">
      <c r="A72" s="415"/>
      <c r="B72" s="431"/>
      <c r="C72" s="278" t="s">
        <v>854</v>
      </c>
      <c r="D72" s="321" t="s">
        <v>876</v>
      </c>
      <c r="E72" s="321" t="s">
        <v>858</v>
      </c>
      <c r="F72" s="321" t="s">
        <v>879</v>
      </c>
      <c r="G72" s="321" t="s">
        <v>881</v>
      </c>
      <c r="H72" s="321" t="s">
        <v>864</v>
      </c>
      <c r="I72" s="321" t="s">
        <v>866</v>
      </c>
      <c r="J72" s="321" t="s">
        <v>868</v>
      </c>
      <c r="K72" s="321" t="s">
        <v>870</v>
      </c>
      <c r="L72" s="321" t="s">
        <v>883</v>
      </c>
      <c r="M72" s="321" t="s">
        <v>885</v>
      </c>
      <c r="N72" s="321" t="s">
        <v>887</v>
      </c>
      <c r="O72" s="421"/>
      <c r="P72" s="420"/>
      <c r="Q72" s="356"/>
    </row>
    <row r="73" spans="1:17" ht="15" customHeight="1">
      <c r="A73" s="415">
        <v>4</v>
      </c>
      <c r="B73" s="432" t="s">
        <v>689</v>
      </c>
      <c r="C73" s="278" t="s">
        <v>888</v>
      </c>
      <c r="D73" s="321" t="s">
        <v>855</v>
      </c>
      <c r="E73" s="321" t="s">
        <v>890</v>
      </c>
      <c r="F73" s="321" t="s">
        <v>859</v>
      </c>
      <c r="G73" s="321" t="s">
        <v>861</v>
      </c>
      <c r="H73" s="325" t="s">
        <v>902</v>
      </c>
      <c r="I73" s="321" t="s">
        <v>865</v>
      </c>
      <c r="J73" s="321" t="s">
        <v>894</v>
      </c>
      <c r="K73" s="321" t="s">
        <v>896</v>
      </c>
      <c r="L73" s="321" t="s">
        <v>904</v>
      </c>
      <c r="M73" s="321" t="s">
        <v>898</v>
      </c>
      <c r="N73" s="321" t="s">
        <v>900</v>
      </c>
      <c r="O73" s="418" t="s">
        <v>892</v>
      </c>
      <c r="P73" s="419" t="s">
        <v>893</v>
      </c>
      <c r="Q73" s="416" t="s">
        <v>906</v>
      </c>
    </row>
    <row r="74" spans="1:17">
      <c r="A74" s="415"/>
      <c r="B74" s="432"/>
      <c r="C74" s="278" t="s">
        <v>889</v>
      </c>
      <c r="D74" s="321" t="s">
        <v>856</v>
      </c>
      <c r="E74" s="321" t="s">
        <v>891</v>
      </c>
      <c r="F74" s="321" t="s">
        <v>860</v>
      </c>
      <c r="G74" s="321" t="s">
        <v>862</v>
      </c>
      <c r="H74" s="325" t="s">
        <v>903</v>
      </c>
      <c r="I74" s="321" t="s">
        <v>866</v>
      </c>
      <c r="J74" s="321" t="s">
        <v>895</v>
      </c>
      <c r="K74" s="321" t="s">
        <v>897</v>
      </c>
      <c r="L74" s="321" t="s">
        <v>905</v>
      </c>
      <c r="M74" s="321" t="s">
        <v>899</v>
      </c>
      <c r="N74" s="321" t="s">
        <v>901</v>
      </c>
      <c r="O74" s="418"/>
      <c r="P74" s="419"/>
      <c r="Q74" s="416"/>
    </row>
    <row r="82" spans="6:10">
      <c r="F82" s="330"/>
      <c r="G82" s="4"/>
      <c r="H82" s="440"/>
      <c r="J82" s="4"/>
    </row>
    <row r="83" spans="6:10">
      <c r="F83" s="330"/>
      <c r="G83" s="4"/>
      <c r="H83" s="440"/>
      <c r="J83" s="4"/>
    </row>
    <row r="84" spans="6:10">
      <c r="F84" s="330"/>
      <c r="G84" s="4"/>
      <c r="H84" s="440"/>
      <c r="J84" s="4"/>
    </row>
    <row r="85" spans="6:10">
      <c r="F85" s="330"/>
      <c r="G85" s="4"/>
      <c r="H85" s="440"/>
      <c r="J85" s="4"/>
    </row>
    <row r="86" spans="6:10">
      <c r="F86" s="330"/>
      <c r="G86" s="4"/>
      <c r="H86" s="440"/>
      <c r="J86" s="4"/>
    </row>
    <row r="87" spans="6:10">
      <c r="F87" s="330"/>
      <c r="G87" s="4"/>
      <c r="H87" s="440"/>
      <c r="J87" s="4"/>
    </row>
    <row r="88" spans="6:10">
      <c r="F88" s="330"/>
      <c r="G88" s="4"/>
      <c r="H88" s="440"/>
      <c r="J88" s="4"/>
    </row>
    <row r="89" spans="6:10">
      <c r="F89" s="330"/>
      <c r="G89" s="4"/>
      <c r="H89" s="440"/>
      <c r="J89" s="4"/>
    </row>
    <row r="90" spans="6:10">
      <c r="F90" s="330"/>
      <c r="G90" s="4"/>
      <c r="H90" s="440"/>
      <c r="J90" s="4"/>
    </row>
    <row r="91" spans="6:10">
      <c r="F91" s="330"/>
      <c r="G91" s="4"/>
      <c r="H91" s="440"/>
      <c r="J91" s="4"/>
    </row>
    <row r="92" spans="6:10">
      <c r="F92" s="330"/>
      <c r="G92" s="4"/>
      <c r="H92" s="440"/>
      <c r="J92" s="4"/>
    </row>
    <row r="93" spans="6:10">
      <c r="F93" s="330"/>
      <c r="G93" s="4"/>
      <c r="H93" s="440"/>
      <c r="J93" s="4"/>
    </row>
    <row r="94" spans="6:10">
      <c r="F94" s="330"/>
      <c r="G94" s="4"/>
      <c r="H94" s="440"/>
      <c r="J94" s="4"/>
    </row>
    <row r="95" spans="6:10">
      <c r="F95" s="330"/>
      <c r="G95" s="4"/>
      <c r="H95" s="440"/>
      <c r="J95" s="4"/>
    </row>
    <row r="96" spans="6:10">
      <c r="F96" s="330"/>
      <c r="G96" s="4"/>
      <c r="H96" s="440"/>
      <c r="J96" s="4"/>
    </row>
    <row r="97" spans="6:10">
      <c r="F97" s="330"/>
      <c r="G97" s="4"/>
      <c r="H97" s="440"/>
      <c r="J97" s="4"/>
    </row>
    <row r="98" spans="6:10">
      <c r="F98" s="330"/>
      <c r="G98" s="4"/>
      <c r="H98" s="440"/>
      <c r="J98" s="4"/>
    </row>
    <row r="99" spans="6:10">
      <c r="F99" s="330"/>
      <c r="G99" s="4"/>
      <c r="H99" s="440"/>
      <c r="J99" s="4"/>
    </row>
    <row r="100" spans="6:10">
      <c r="F100" s="330"/>
      <c r="G100" s="4"/>
      <c r="H100" s="440"/>
      <c r="J100" s="4"/>
    </row>
    <row r="101" spans="6:10">
      <c r="F101" s="330"/>
      <c r="G101" s="4"/>
      <c r="H101" s="440"/>
      <c r="J101" s="4"/>
    </row>
    <row r="102" spans="6:10">
      <c r="F102" s="330"/>
      <c r="G102" s="4"/>
      <c r="H102" s="440"/>
      <c r="J102" s="4"/>
    </row>
    <row r="103" spans="6:10">
      <c r="F103" s="330"/>
      <c r="G103" s="4"/>
      <c r="H103" s="440"/>
      <c r="J103" s="4"/>
    </row>
    <row r="104" spans="6:10">
      <c r="F104" s="330"/>
      <c r="G104" s="4"/>
      <c r="H104" s="440"/>
      <c r="J104" s="4"/>
    </row>
    <row r="105" spans="6:10">
      <c r="F105" s="330"/>
      <c r="G105" s="4"/>
      <c r="H105" s="440"/>
      <c r="J105" s="4"/>
    </row>
    <row r="106" spans="6:10">
      <c r="F106" s="330"/>
      <c r="G106" s="4"/>
      <c r="H106" s="440"/>
      <c r="J106" s="4"/>
    </row>
    <row r="107" spans="6:10">
      <c r="F107" s="330"/>
      <c r="G107" s="4"/>
      <c r="H107" s="440"/>
      <c r="J107" s="4"/>
    </row>
  </sheetData>
  <sortState ref="F82:G107">
    <sortCondition descending="1" ref="G82:G107"/>
  </sortState>
  <mergeCells count="125"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0:B11"/>
    <mergeCell ref="B12:B13"/>
    <mergeCell ref="B14:B15"/>
    <mergeCell ref="B34:B3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6:B37"/>
    <mergeCell ref="B38:B39"/>
    <mergeCell ref="B62:B63"/>
    <mergeCell ref="B65:B66"/>
    <mergeCell ref="B67:B68"/>
    <mergeCell ref="B69:B70"/>
    <mergeCell ref="B71:B72"/>
    <mergeCell ref="B73:B74"/>
    <mergeCell ref="B52:B53"/>
    <mergeCell ref="B54:B55"/>
    <mergeCell ref="B56:B57"/>
    <mergeCell ref="B58:B59"/>
    <mergeCell ref="B60:B61"/>
    <mergeCell ref="R7:V7"/>
    <mergeCell ref="R9:V9"/>
    <mergeCell ref="Q2:Q3"/>
    <mergeCell ref="Q4:Q5"/>
    <mergeCell ref="Q6:Q7"/>
    <mergeCell ref="R3:V3"/>
    <mergeCell ref="R4:V4"/>
    <mergeCell ref="R5:V5"/>
    <mergeCell ref="R6:V6"/>
    <mergeCell ref="Q8:Q9"/>
    <mergeCell ref="P28:P29"/>
    <mergeCell ref="O73:O74"/>
    <mergeCell ref="P73:P74"/>
    <mergeCell ref="P71:P72"/>
    <mergeCell ref="P69:P70"/>
    <mergeCell ref="P67:P68"/>
    <mergeCell ref="P65:P66"/>
    <mergeCell ref="O65:O66"/>
    <mergeCell ref="O67:O68"/>
    <mergeCell ref="O69:O70"/>
    <mergeCell ref="O71:O72"/>
    <mergeCell ref="O28:O29"/>
    <mergeCell ref="Q10:Q11"/>
    <mergeCell ref="Q12:Q13"/>
    <mergeCell ref="Q16:Q17"/>
    <mergeCell ref="Q18:Q19"/>
    <mergeCell ref="Q20:Q21"/>
    <mergeCell ref="Q14:Q15"/>
    <mergeCell ref="Q28:Q29"/>
    <mergeCell ref="Q22:Q23"/>
    <mergeCell ref="Q24:Q25"/>
    <mergeCell ref="Q26:Q27"/>
    <mergeCell ref="Q44:Q45"/>
    <mergeCell ref="Q46:Q47"/>
    <mergeCell ref="Q48:Q49"/>
    <mergeCell ref="Q50:Q51"/>
    <mergeCell ref="Q52:Q53"/>
    <mergeCell ref="Q54:Q55"/>
    <mergeCell ref="Q30:Q31"/>
    <mergeCell ref="Q32:Q33"/>
    <mergeCell ref="Q36:Q37"/>
    <mergeCell ref="Q38:Q39"/>
    <mergeCell ref="Q40:Q41"/>
    <mergeCell ref="Q42:Q43"/>
    <mergeCell ref="Q67:Q68"/>
    <mergeCell ref="Q69:Q70"/>
    <mergeCell ref="Q71:Q72"/>
    <mergeCell ref="Q73:Q74"/>
    <mergeCell ref="Q56:Q57"/>
    <mergeCell ref="Q58:Q59"/>
    <mergeCell ref="Q60:Q61"/>
    <mergeCell ref="Q62:Q63"/>
    <mergeCell ref="Q65:Q66"/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65:A66"/>
    <mergeCell ref="A67:A68"/>
    <mergeCell ref="A69:A70"/>
    <mergeCell ref="A71:A72"/>
    <mergeCell ref="A73:A74"/>
    <mergeCell ref="A52:A53"/>
    <mergeCell ref="A54:A55"/>
    <mergeCell ref="A56:A57"/>
    <mergeCell ref="A58:A59"/>
    <mergeCell ref="A60:A61"/>
    <mergeCell ref="A62:A63"/>
  </mergeCells>
  <phoneticPr fontId="27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Y76"/>
  <sheetViews>
    <sheetView workbookViewId="0">
      <pane xSplit="1" topLeftCell="B1" activePane="topRight" state="frozen"/>
      <selection pane="topRight"/>
    </sheetView>
  </sheetViews>
  <sheetFormatPr defaultColWidth="0" defaultRowHeight="15" zeroHeight="1"/>
  <cols>
    <col min="1" max="1" width="5.28515625" style="128" bestFit="1" customWidth="1"/>
    <col min="2" max="2" width="9.7109375" style="214" customWidth="1"/>
    <col min="3" max="10" width="9.7109375" style="128" customWidth="1"/>
    <col min="11" max="11" width="9.7109375" style="192" customWidth="1"/>
    <col min="12" max="24" width="9.7109375" style="128" customWidth="1"/>
    <col min="25" max="25" width="10.7109375" style="128" hidden="1" customWidth="1"/>
    <col min="26" max="16384" width="9.140625" style="128" hidden="1"/>
  </cols>
  <sheetData>
    <row r="1" spans="1:25" s="154" customFormat="1">
      <c r="A1" s="171"/>
      <c r="B1" s="196" t="s">
        <v>246</v>
      </c>
      <c r="C1" s="176" t="s">
        <v>537</v>
      </c>
      <c r="D1" s="176" t="s">
        <v>525</v>
      </c>
      <c r="E1" s="176" t="s">
        <v>211</v>
      </c>
      <c r="F1" s="176" t="s">
        <v>243</v>
      </c>
      <c r="G1" s="176" t="s">
        <v>244</v>
      </c>
      <c r="H1" s="176" t="s">
        <v>545</v>
      </c>
      <c r="I1" s="176" t="s">
        <v>546</v>
      </c>
      <c r="J1" s="176" t="s">
        <v>526</v>
      </c>
      <c r="K1" s="179" t="s">
        <v>528</v>
      </c>
      <c r="M1" s="198"/>
      <c r="N1" s="333"/>
      <c r="O1" s="333"/>
      <c r="P1" s="333"/>
      <c r="Q1" s="333"/>
      <c r="R1" s="333"/>
      <c r="S1" s="333"/>
      <c r="T1" s="333"/>
      <c r="U1" s="333"/>
      <c r="V1" s="334"/>
      <c r="W1" s="334"/>
      <c r="X1" s="334"/>
      <c r="Y1" s="197"/>
    </row>
    <row r="2" spans="1:25">
      <c r="A2" s="50" t="s">
        <v>212</v>
      </c>
      <c r="B2" s="201">
        <f t="shared" ref="B2:B27" si="0">AVERAGE(C2:K2)</f>
        <v>0.12248061565644303</v>
      </c>
      <c r="C2" s="202">
        <v>0.12492498499699942</v>
      </c>
      <c r="D2" s="52">
        <v>0.12160853697677348</v>
      </c>
      <c r="E2" s="202">
        <v>0.12606303151575787</v>
      </c>
      <c r="F2" s="203">
        <v>0.12575644999999999</v>
      </c>
      <c r="G2" s="52">
        <v>0.12021202120212025</v>
      </c>
      <c r="H2" s="202">
        <v>0.11160688839311161</v>
      </c>
      <c r="I2" s="204">
        <v>0.12416713285883214</v>
      </c>
      <c r="J2" s="205">
        <v>0.12702127021270215</v>
      </c>
      <c r="K2" s="206">
        <v>0.1209652247516903</v>
      </c>
      <c r="L2" s="205"/>
      <c r="M2" s="128" t="s">
        <v>207</v>
      </c>
      <c r="N2" s="336" t="s">
        <v>523</v>
      </c>
      <c r="O2" s="336"/>
      <c r="P2" s="336"/>
      <c r="Q2" s="336"/>
      <c r="R2" s="336"/>
      <c r="S2" s="336"/>
      <c r="T2" s="336"/>
      <c r="U2" s="336"/>
      <c r="V2" s="341"/>
      <c r="W2" s="341"/>
      <c r="X2" s="341"/>
      <c r="Y2" s="169"/>
    </row>
    <row r="3" spans="1:25">
      <c r="A3" s="50" t="s">
        <v>213</v>
      </c>
      <c r="B3" s="201">
        <f t="shared" si="0"/>
        <v>8.8980467950228626E-2</v>
      </c>
      <c r="C3" s="202">
        <v>9.2818563712742552E-2</v>
      </c>
      <c r="D3" s="205">
        <v>8.6023704188599046E-2</v>
      </c>
      <c r="E3" s="202">
        <v>9.3746873436718364E-2</v>
      </c>
      <c r="F3" s="203">
        <v>9.0852260000000004E-2</v>
      </c>
      <c r="G3" s="52">
        <v>9.100910091009104E-2</v>
      </c>
      <c r="H3" s="202">
        <v>6.9508930491069515E-2</v>
      </c>
      <c r="I3" s="204">
        <v>9.6922603707185959E-2</v>
      </c>
      <c r="J3" s="205">
        <v>9.0560905609056108E-2</v>
      </c>
      <c r="K3" s="206">
        <v>8.9381269496594945E-2</v>
      </c>
      <c r="L3" s="205"/>
      <c r="M3" s="128" t="s">
        <v>209</v>
      </c>
      <c r="N3" s="336" t="s">
        <v>522</v>
      </c>
      <c r="O3" s="336"/>
      <c r="P3" s="336"/>
      <c r="Q3" s="336"/>
      <c r="R3" s="336"/>
      <c r="S3" s="336"/>
      <c r="T3" s="336"/>
      <c r="U3" s="336"/>
      <c r="V3" s="340"/>
      <c r="W3" s="340"/>
      <c r="X3" s="340"/>
      <c r="Y3" s="129"/>
    </row>
    <row r="4" spans="1:25">
      <c r="A4" s="50" t="s">
        <v>214</v>
      </c>
      <c r="B4" s="201">
        <f t="shared" si="0"/>
        <v>8.2887662789242492E-2</v>
      </c>
      <c r="C4" s="202">
        <v>8.0416083216643341E-2</v>
      </c>
      <c r="D4" s="205">
        <v>8.6764263998551916E-2</v>
      </c>
      <c r="E4" s="202">
        <v>8.344172086043021E-2</v>
      </c>
      <c r="F4" s="203">
        <v>8.0003950000000004E-2</v>
      </c>
      <c r="G4" s="52">
        <v>8.120812081208123E-2</v>
      </c>
      <c r="H4" s="202">
        <v>8.4965915034084974E-2</v>
      </c>
      <c r="I4" s="204">
        <v>8.2001187741270867E-2</v>
      </c>
      <c r="J4" s="205">
        <v>8.1670816708167102E-2</v>
      </c>
      <c r="K4" s="206">
        <v>8.5516906731952752E-2</v>
      </c>
      <c r="L4" s="205"/>
      <c r="M4" s="128" t="s">
        <v>211</v>
      </c>
      <c r="N4" s="336" t="s">
        <v>242</v>
      </c>
      <c r="O4" s="336"/>
      <c r="P4" s="336"/>
      <c r="Q4" s="336"/>
      <c r="R4" s="336"/>
      <c r="S4" s="336"/>
      <c r="T4" s="336"/>
      <c r="U4" s="336"/>
      <c r="V4" s="340"/>
      <c r="W4" s="340"/>
      <c r="X4" s="340"/>
      <c r="Y4" s="129"/>
    </row>
    <row r="5" spans="1:25">
      <c r="A5" s="50" t="s">
        <v>215</v>
      </c>
      <c r="B5" s="201">
        <f t="shared" si="0"/>
        <v>7.4752289199566516E-2</v>
      </c>
      <c r="C5" s="202">
        <v>7.6415283056611313E-2</v>
      </c>
      <c r="D5" s="205">
        <v>7.3808510122850737E-2</v>
      </c>
      <c r="E5" s="202">
        <v>7.7038519259629804E-2</v>
      </c>
      <c r="F5" s="205">
        <v>7.59127E-2</v>
      </c>
      <c r="G5" s="52">
        <v>7.6807680768076828E-2</v>
      </c>
      <c r="H5" s="202">
        <v>7.163492836507164E-2</v>
      </c>
      <c r="I5" s="204">
        <v>7.1409576408246758E-2</v>
      </c>
      <c r="J5" s="205">
        <v>7.5070750707507086E-2</v>
      </c>
      <c r="K5" s="206">
        <v>7.4672654108104475E-2</v>
      </c>
      <c r="L5" s="205"/>
      <c r="M5" s="128" t="s">
        <v>243</v>
      </c>
      <c r="N5" s="336" t="s">
        <v>512</v>
      </c>
      <c r="O5" s="336"/>
      <c r="P5" s="336"/>
      <c r="Q5" s="336"/>
      <c r="R5" s="336"/>
      <c r="S5" s="336"/>
      <c r="T5" s="336"/>
      <c r="U5" s="336"/>
      <c r="V5" s="340" t="s">
        <v>547</v>
      </c>
      <c r="W5" s="340"/>
      <c r="X5" s="340"/>
      <c r="Y5" s="129"/>
    </row>
    <row r="6" spans="1:25">
      <c r="A6" s="50" t="s">
        <v>216</v>
      </c>
      <c r="B6" s="201">
        <f t="shared" si="0"/>
        <v>7.2853094084640857E-2</v>
      </c>
      <c r="C6" s="202">
        <v>7.5715143028605728E-2</v>
      </c>
      <c r="D6" s="205">
        <v>7.5356666805690684E-2</v>
      </c>
      <c r="E6" s="202">
        <v>6.7133566783391704E-2</v>
      </c>
      <c r="F6" s="205">
        <v>6.9200070000000002E-2</v>
      </c>
      <c r="G6" s="52">
        <v>7.3107310731073127E-2</v>
      </c>
      <c r="H6" s="202">
        <v>7.5447924552075454E-2</v>
      </c>
      <c r="I6" s="204">
        <v>7.6805282181651932E-2</v>
      </c>
      <c r="J6" s="205">
        <v>6.9660696606966083E-2</v>
      </c>
      <c r="K6" s="206">
        <v>7.3251186072312902E-2</v>
      </c>
      <c r="L6" s="205"/>
      <c r="M6" s="128" t="s">
        <v>244</v>
      </c>
      <c r="N6" s="336" t="s">
        <v>238</v>
      </c>
      <c r="O6" s="336"/>
      <c r="P6" s="336"/>
      <c r="Q6" s="336"/>
      <c r="R6" s="336"/>
      <c r="S6" s="336"/>
      <c r="T6" s="336"/>
      <c r="U6" s="336"/>
      <c r="V6" s="340"/>
      <c r="W6" s="340"/>
      <c r="X6" s="340"/>
      <c r="Y6" s="129"/>
    </row>
    <row r="7" spans="1:25">
      <c r="A7" s="50" t="s">
        <v>217</v>
      </c>
      <c r="B7" s="201">
        <f t="shared" si="0"/>
        <v>7.049627382579142E-2</v>
      </c>
      <c r="C7" s="202">
        <v>7.2314462892578521E-2</v>
      </c>
      <c r="D7" s="205">
        <v>7.3411144956343655E-2</v>
      </c>
      <c r="E7" s="202">
        <v>6.8034017008504255E-2</v>
      </c>
      <c r="F7" s="205">
        <v>6.9037849999999998E-2</v>
      </c>
      <c r="G7" s="52">
        <v>6.9506950695069528E-2</v>
      </c>
      <c r="H7" s="202">
        <v>6.6543933456066559E-2</v>
      </c>
      <c r="I7" s="204">
        <v>7.6405581753972468E-2</v>
      </c>
      <c r="J7" s="205">
        <v>6.7490674906749079E-2</v>
      </c>
      <c r="K7" s="206">
        <v>7.1721848762838561E-2</v>
      </c>
      <c r="L7" s="205"/>
      <c r="M7" s="128" t="s">
        <v>245</v>
      </c>
      <c r="N7" s="336" t="s">
        <v>240</v>
      </c>
      <c r="O7" s="336"/>
      <c r="P7" s="336"/>
      <c r="Q7" s="336"/>
      <c r="R7" s="336"/>
      <c r="S7" s="336"/>
      <c r="T7" s="336"/>
      <c r="U7" s="336"/>
      <c r="V7" s="340"/>
      <c r="W7" s="340"/>
      <c r="X7" s="340"/>
      <c r="Y7" s="129"/>
    </row>
    <row r="8" spans="1:25">
      <c r="A8" s="50" t="s">
        <v>218</v>
      </c>
      <c r="B8" s="201">
        <f t="shared" si="0"/>
        <v>6.4155896268328155E-2</v>
      </c>
      <c r="C8" s="202">
        <v>6.5113022604520912E-2</v>
      </c>
      <c r="D8" s="205">
        <v>6.6363915745170504E-2</v>
      </c>
      <c r="E8" s="202">
        <v>6.1130565282641318E-2</v>
      </c>
      <c r="F8" s="205">
        <v>6.3408800000000001E-2</v>
      </c>
      <c r="G8" s="52">
        <v>6.280628062806283E-2</v>
      </c>
      <c r="H8" s="202">
        <v>5.7350942649057352E-2</v>
      </c>
      <c r="I8" s="204">
        <v>7.067687562425691E-2</v>
      </c>
      <c r="J8" s="205">
        <v>6.3270632706327087E-2</v>
      </c>
      <c r="K8" s="206">
        <v>6.7282031174916462E-2</v>
      </c>
      <c r="L8" s="205"/>
      <c r="M8" s="128" t="s">
        <v>520</v>
      </c>
      <c r="N8" s="336" t="s">
        <v>513</v>
      </c>
      <c r="O8" s="336"/>
      <c r="P8" s="336"/>
      <c r="Q8" s="336"/>
      <c r="R8" s="336"/>
      <c r="S8" s="336"/>
      <c r="T8" s="336"/>
      <c r="U8" s="336"/>
      <c r="V8" s="340"/>
      <c r="W8" s="340"/>
      <c r="X8" s="340"/>
      <c r="Y8" s="129"/>
    </row>
    <row r="9" spans="1:25">
      <c r="A9" s="50" t="s">
        <v>219</v>
      </c>
      <c r="B9" s="201">
        <f t="shared" si="0"/>
        <v>6.3504442235168268E-2</v>
      </c>
      <c r="C9" s="202">
        <v>6.2812562512502501E-2</v>
      </c>
      <c r="D9" s="205">
        <v>6.6282747079182552E-2</v>
      </c>
      <c r="E9" s="202">
        <v>5.682841420710355E-2</v>
      </c>
      <c r="F9" s="205">
        <v>5.9590339999999999E-2</v>
      </c>
      <c r="G9" s="52">
        <v>6.020602060206022E-2</v>
      </c>
      <c r="H9" s="202">
        <v>7.5808924191075822E-2</v>
      </c>
      <c r="I9" s="204">
        <v>6.6813271490200499E-2</v>
      </c>
      <c r="J9" s="205">
        <v>5.9870598705987071E-2</v>
      </c>
      <c r="K9" s="206">
        <v>6.3327101328402302E-2</v>
      </c>
      <c r="L9" s="205"/>
      <c r="M9" s="128" t="s">
        <v>521</v>
      </c>
      <c r="N9" s="335" t="s">
        <v>239</v>
      </c>
      <c r="O9" s="335"/>
      <c r="P9" s="335"/>
      <c r="Q9" s="335"/>
      <c r="R9" s="335"/>
      <c r="S9" s="335"/>
      <c r="T9" s="335"/>
      <c r="U9" s="335"/>
      <c r="V9" s="340"/>
      <c r="W9" s="340"/>
      <c r="X9" s="340"/>
      <c r="Y9" s="129"/>
    </row>
    <row r="10" spans="1:25">
      <c r="A10" s="50" t="s">
        <v>220</v>
      </c>
      <c r="B10" s="201">
        <f t="shared" si="0"/>
        <v>5.069558322220679E-2</v>
      </c>
      <c r="C10" s="202">
        <v>5.0510102020404089E-2</v>
      </c>
      <c r="D10" s="205">
        <v>4.7477281435583857E-2</v>
      </c>
      <c r="E10" s="202">
        <v>6.1130565282641318E-2</v>
      </c>
      <c r="F10" s="205">
        <v>6.2366089999999999E-2</v>
      </c>
      <c r="G10" s="52">
        <v>5.9205920592059223E-2</v>
      </c>
      <c r="H10" s="202">
        <v>3.0033969966030038E-2</v>
      </c>
      <c r="I10" s="204">
        <v>3.5038637491342117E-2</v>
      </c>
      <c r="J10" s="205">
        <v>6.0940609406094075E-2</v>
      </c>
      <c r="K10" s="206">
        <v>4.9557072805706412E-2</v>
      </c>
      <c r="L10" s="205"/>
      <c r="M10" s="128" t="s">
        <v>529</v>
      </c>
      <c r="N10" s="336" t="s">
        <v>524</v>
      </c>
      <c r="O10" s="336"/>
      <c r="P10" s="336"/>
      <c r="Q10" s="336"/>
      <c r="R10" s="336"/>
      <c r="S10" s="336"/>
      <c r="T10" s="336"/>
      <c r="U10" s="336"/>
      <c r="V10" s="340"/>
      <c r="W10" s="340"/>
      <c r="X10" s="340"/>
      <c r="Y10" s="129"/>
    </row>
    <row r="11" spans="1:25" ht="15" customHeight="1">
      <c r="A11" s="50" t="s">
        <v>222</v>
      </c>
      <c r="B11" s="201">
        <f t="shared" si="0"/>
        <v>4.3103925594867129E-2</v>
      </c>
      <c r="C11" s="202">
        <v>4.0708141628325666E-2</v>
      </c>
      <c r="D11" s="205">
        <v>4.2390848848984211E-2</v>
      </c>
      <c r="E11" s="202">
        <v>4.2421210605302649E-2</v>
      </c>
      <c r="F11" s="205">
        <v>4.057231E-2</v>
      </c>
      <c r="G11" s="52">
        <v>3.9803980398039819E-2</v>
      </c>
      <c r="H11" s="202">
        <v>5.4892945107054898E-2</v>
      </c>
      <c r="I11" s="204">
        <v>4.4830847969007319E-2</v>
      </c>
      <c r="J11" s="205">
        <v>4.0250402504025048E-2</v>
      </c>
      <c r="K11" s="206">
        <v>4.206464329306453E-2</v>
      </c>
      <c r="L11" s="205"/>
      <c r="N11" s="337"/>
      <c r="O11" s="337"/>
      <c r="P11" s="337"/>
      <c r="Q11" s="337"/>
      <c r="R11" s="337"/>
      <c r="S11" s="337"/>
      <c r="T11" s="337"/>
      <c r="U11" s="337"/>
      <c r="V11" s="340"/>
      <c r="W11" s="340"/>
      <c r="X11" s="340"/>
      <c r="Y11" s="129"/>
    </row>
    <row r="12" spans="1:25">
      <c r="A12" s="50" t="s">
        <v>221</v>
      </c>
      <c r="B12" s="201">
        <f t="shared" si="0"/>
        <v>3.9614088961602886E-2</v>
      </c>
      <c r="C12" s="202">
        <v>3.8207641528305657E-2</v>
      </c>
      <c r="D12" s="205">
        <v>3.9057720604333802E-2</v>
      </c>
      <c r="E12" s="202">
        <v>4.1420710355177588E-2</v>
      </c>
      <c r="F12" s="205">
        <v>4.3179240000000001E-2</v>
      </c>
      <c r="G12" s="52">
        <v>4.3204320432043225E-2</v>
      </c>
      <c r="H12" s="202">
        <v>3.3843966156033849E-2</v>
      </c>
      <c r="I12" s="204">
        <v>3.6370938916904634E-2</v>
      </c>
      <c r="J12" s="205">
        <v>4.253042530425305E-2</v>
      </c>
      <c r="K12" s="206">
        <v>3.8711837357374178E-2</v>
      </c>
      <c r="L12" s="205"/>
      <c r="M12" s="49"/>
      <c r="N12" s="338"/>
      <c r="O12" s="338"/>
      <c r="P12" s="338"/>
      <c r="Q12" s="338"/>
      <c r="R12" s="338"/>
      <c r="S12" s="338"/>
      <c r="T12" s="338"/>
      <c r="U12" s="338"/>
      <c r="V12" s="340"/>
      <c r="W12" s="340"/>
      <c r="X12" s="340"/>
      <c r="Y12" s="129"/>
    </row>
    <row r="13" spans="1:25">
      <c r="A13" s="50" t="s">
        <v>224</v>
      </c>
      <c r="B13" s="201">
        <f t="shared" si="0"/>
        <v>3.1903677765615403E-2</v>
      </c>
      <c r="C13" s="202">
        <v>3.3406681336267251E-2</v>
      </c>
      <c r="D13" s="205">
        <v>3.4260477981125262E-2</v>
      </c>
      <c r="E13" s="202">
        <v>2.7313656828414207E-2</v>
      </c>
      <c r="F13" s="205">
        <v>2.5757849999999999E-2</v>
      </c>
      <c r="G13" s="52">
        <v>2.7102710271027113E-2</v>
      </c>
      <c r="H13" s="202">
        <v>4.5387954612045388E-2</v>
      </c>
      <c r="I13" s="204">
        <v>3.4439136849876428E-2</v>
      </c>
      <c r="J13" s="205">
        <v>2.7820278202782035E-2</v>
      </c>
      <c r="K13" s="206">
        <v>3.1644353809001012E-2</v>
      </c>
      <c r="L13" s="205"/>
      <c r="N13" s="337"/>
      <c r="O13" s="337"/>
      <c r="P13" s="337"/>
      <c r="Q13" s="337"/>
      <c r="R13" s="337"/>
      <c r="S13" s="337"/>
      <c r="T13" s="337"/>
      <c r="U13" s="337"/>
      <c r="V13" s="340"/>
      <c r="W13" s="340"/>
      <c r="X13" s="340"/>
      <c r="Y13" s="129"/>
    </row>
    <row r="14" spans="1:25">
      <c r="A14" s="50" t="s">
        <v>223</v>
      </c>
      <c r="B14" s="201">
        <f t="shared" si="0"/>
        <v>2.8826809312235475E-2</v>
      </c>
      <c r="C14" s="202">
        <v>2.7305461092218444E-2</v>
      </c>
      <c r="D14" s="205">
        <v>2.6919775652786058E-2</v>
      </c>
      <c r="E14" s="202">
        <v>2.8514257128564282E-2</v>
      </c>
      <c r="F14" s="205">
        <v>2.8417830000000002E-2</v>
      </c>
      <c r="G14" s="52">
        <v>2.8802880288028812E-2</v>
      </c>
      <c r="H14" s="202">
        <v>3.6307963692036309E-2</v>
      </c>
      <c r="I14" s="205">
        <v>2.8777030791422947E-2</v>
      </c>
      <c r="J14" s="205">
        <v>2.7580275802758032E-2</v>
      </c>
      <c r="K14" s="206">
        <v>2.6815809362304373E-2</v>
      </c>
      <c r="L14" s="205"/>
      <c r="N14" s="337"/>
      <c r="O14" s="337"/>
      <c r="P14" s="337"/>
      <c r="Q14" s="337"/>
      <c r="R14" s="337"/>
      <c r="S14" s="337"/>
      <c r="T14" s="337"/>
      <c r="U14" s="337"/>
      <c r="V14" s="340"/>
      <c r="W14" s="340"/>
      <c r="X14" s="340"/>
      <c r="Y14" s="129"/>
    </row>
    <row r="15" spans="1:25">
      <c r="A15" s="50" t="s">
        <v>225</v>
      </c>
      <c r="B15" s="201">
        <f t="shared" si="0"/>
        <v>2.6248969257265029E-2</v>
      </c>
      <c r="C15" s="202">
        <v>2.5105021004200843E-2</v>
      </c>
      <c r="D15" s="205">
        <v>2.6480537738416372E-2</v>
      </c>
      <c r="E15" s="202">
        <v>2.5312656328164079E-2</v>
      </c>
      <c r="F15" s="205">
        <v>2.5609940000000001E-2</v>
      </c>
      <c r="G15" s="52">
        <v>2.6102610261026109E-2</v>
      </c>
      <c r="H15" s="202">
        <v>3.0128969871030132E-2</v>
      </c>
      <c r="I15" s="204">
        <v>2.8177530149957261E-2</v>
      </c>
      <c r="J15" s="205">
        <v>2.4060240602406031E-2</v>
      </c>
      <c r="K15" s="206">
        <v>2.5263217360184446E-2</v>
      </c>
      <c r="L15" s="205"/>
      <c r="N15" s="337"/>
      <c r="O15" s="337"/>
      <c r="P15" s="337"/>
      <c r="Q15" s="337"/>
      <c r="R15" s="337"/>
      <c r="S15" s="337"/>
      <c r="T15" s="337"/>
      <c r="U15" s="337"/>
      <c r="V15" s="340"/>
      <c r="W15" s="340"/>
      <c r="X15" s="340"/>
      <c r="Y15" s="129"/>
    </row>
    <row r="16" spans="1:25">
      <c r="A16" s="50" t="s">
        <v>226</v>
      </c>
      <c r="B16" s="201">
        <f t="shared" si="0"/>
        <v>2.2176127116740007E-2</v>
      </c>
      <c r="C16" s="202">
        <v>2.400480096019204E-2</v>
      </c>
      <c r="D16" s="205">
        <v>2.3032423971995654E-2</v>
      </c>
      <c r="E16" s="202">
        <v>2.0310155077538767E-2</v>
      </c>
      <c r="F16" s="205">
        <v>2.3504629999999999E-2</v>
      </c>
      <c r="G16" s="52">
        <v>2.3002300230023007E-2</v>
      </c>
      <c r="H16" s="202">
        <v>1.8120981879018123E-2</v>
      </c>
      <c r="I16" s="204">
        <v>2.3514525160541921E-2</v>
      </c>
      <c r="J16" s="205">
        <v>2.2280222802228026E-2</v>
      </c>
      <c r="K16" s="206">
        <v>2.1815103969122528E-2</v>
      </c>
      <c r="L16" s="205"/>
      <c r="N16" s="337"/>
      <c r="O16" s="337"/>
      <c r="P16" s="337"/>
      <c r="Q16" s="337"/>
      <c r="R16" s="337"/>
      <c r="S16" s="337"/>
      <c r="T16" s="337"/>
      <c r="U16" s="337"/>
      <c r="V16" s="340"/>
      <c r="W16" s="340"/>
      <c r="X16" s="340"/>
      <c r="Y16" s="129"/>
    </row>
    <row r="17" spans="1:25">
      <c r="A17" s="50" t="s">
        <v>230</v>
      </c>
      <c r="B17" s="201">
        <f t="shared" si="0"/>
        <v>2.0818048639949824E-2</v>
      </c>
      <c r="C17" s="202">
        <v>2.1404280856171236E-2</v>
      </c>
      <c r="D17" s="205">
        <v>2.1250668810035744E-2</v>
      </c>
      <c r="E17" s="202">
        <v>1.6608304152076037E-2</v>
      </c>
      <c r="F17" s="205">
        <v>1.7957420000000002E-2</v>
      </c>
      <c r="G17" s="52">
        <v>1.820182018201821E-2</v>
      </c>
      <c r="H17" s="202">
        <v>3.1670968329031671E-2</v>
      </c>
      <c r="I17" s="204">
        <v>2.0317121739320262E-2</v>
      </c>
      <c r="J17" s="205">
        <v>1.9290192901929026E-2</v>
      </c>
      <c r="K17" s="206">
        <v>2.0661660788966266E-2</v>
      </c>
      <c r="L17" s="205"/>
      <c r="N17" s="337"/>
      <c r="O17" s="337"/>
      <c r="P17" s="337"/>
      <c r="Q17" s="337"/>
      <c r="R17" s="337"/>
      <c r="S17" s="337"/>
      <c r="T17" s="337"/>
      <c r="U17" s="337"/>
      <c r="V17" s="340"/>
      <c r="W17" s="340"/>
      <c r="X17" s="340"/>
      <c r="Y17" s="129"/>
    </row>
    <row r="18" spans="1:25">
      <c r="A18" s="50" t="s">
        <v>229</v>
      </c>
      <c r="B18" s="201">
        <f t="shared" si="0"/>
        <v>2.0148947671367226E-2</v>
      </c>
      <c r="C18" s="202">
        <v>1.8703740748149632E-2</v>
      </c>
      <c r="D18" s="205">
        <v>1.9461032853634267E-2</v>
      </c>
      <c r="E18" s="202">
        <v>1.9209604802401199E-2</v>
      </c>
      <c r="F18" s="205">
        <v>1.9826770000000001E-2</v>
      </c>
      <c r="G18" s="52">
        <v>2.0302030203020308E-2</v>
      </c>
      <c r="H18" s="202">
        <v>2.4704975295024707E-2</v>
      </c>
      <c r="I18" s="204">
        <v>1.8118819387136744E-2</v>
      </c>
      <c r="J18" s="205">
        <v>2.0150201502015026E-2</v>
      </c>
      <c r="K18" s="206">
        <v>2.0863354250923158E-2</v>
      </c>
      <c r="L18" s="205"/>
      <c r="N18" s="337"/>
      <c r="O18" s="337"/>
      <c r="P18" s="337"/>
      <c r="Q18" s="337"/>
      <c r="R18" s="337"/>
      <c r="S18" s="337"/>
      <c r="T18" s="337"/>
      <c r="U18" s="337"/>
      <c r="V18" s="340"/>
      <c r="W18" s="340"/>
      <c r="X18" s="340"/>
      <c r="Y18" s="129"/>
    </row>
    <row r="19" spans="1:25">
      <c r="A19" s="50" t="s">
        <v>228</v>
      </c>
      <c r="B19" s="201">
        <f t="shared" si="0"/>
        <v>1.870873942912599E-2</v>
      </c>
      <c r="C19" s="202">
        <v>1.6803360672134424E-2</v>
      </c>
      <c r="D19" s="205">
        <v>1.6737211605172213E-2</v>
      </c>
      <c r="E19" s="202">
        <v>2.3411705852926464E-2</v>
      </c>
      <c r="F19" s="205">
        <v>2.224893E-2</v>
      </c>
      <c r="G19" s="52">
        <v>2.0902090209020906E-2</v>
      </c>
      <c r="H19" s="202">
        <v>1.28989871010129E-2</v>
      </c>
      <c r="I19" s="204">
        <v>1.3522514469090481E-2</v>
      </c>
      <c r="J19" s="205">
        <v>2.3600236002360026E-2</v>
      </c>
      <c r="K19" s="206">
        <v>1.8253618950416498E-2</v>
      </c>
      <c r="L19" s="205"/>
      <c r="N19" s="337"/>
      <c r="O19" s="337"/>
      <c r="P19" s="337"/>
      <c r="Q19" s="337"/>
      <c r="R19" s="337"/>
      <c r="S19" s="337"/>
      <c r="T19" s="337"/>
      <c r="U19" s="337"/>
      <c r="V19" s="340"/>
      <c r="W19" s="340"/>
      <c r="X19" s="340"/>
      <c r="Y19" s="129"/>
    </row>
    <row r="20" spans="1:25">
      <c r="A20" s="50" t="s">
        <v>227</v>
      </c>
      <c r="B20" s="201">
        <f t="shared" si="0"/>
        <v>1.8476880860155909E-2</v>
      </c>
      <c r="C20" s="202">
        <v>1.6603320664132826E-2</v>
      </c>
      <c r="D20" s="205">
        <v>1.5516405745737134E-2</v>
      </c>
      <c r="E20" s="202">
        <v>2.0410205102551277E-2</v>
      </c>
      <c r="F20" s="205">
        <v>1.9008879999999999E-2</v>
      </c>
      <c r="G20" s="52">
        <v>2.1102110211021107E-2</v>
      </c>
      <c r="H20" s="202">
        <v>1.7778982221017779E-2</v>
      </c>
      <c r="I20" s="204">
        <v>1.8918220242495658E-2</v>
      </c>
      <c r="J20" s="205">
        <v>1.9740197401974025E-2</v>
      </c>
      <c r="K20" s="206">
        <v>1.7213606152473405E-2</v>
      </c>
      <c r="L20" s="205"/>
      <c r="N20" s="337"/>
      <c r="O20" s="337"/>
      <c r="P20" s="337"/>
      <c r="Q20" s="337"/>
      <c r="R20" s="337"/>
      <c r="S20" s="337"/>
      <c r="T20" s="337"/>
      <c r="U20" s="337"/>
      <c r="V20" s="340"/>
      <c r="W20" s="340"/>
      <c r="X20" s="340"/>
      <c r="Y20" s="129"/>
    </row>
    <row r="21" spans="1:25">
      <c r="A21" s="50" t="s">
        <v>231</v>
      </c>
      <c r="B21" s="201">
        <f t="shared" si="0"/>
        <v>1.5297042575748217E-2</v>
      </c>
      <c r="C21" s="202">
        <v>1.4802960592118424E-2</v>
      </c>
      <c r="D21" s="205">
        <v>1.4858019534754421E-2</v>
      </c>
      <c r="E21" s="202">
        <v>1.5407703851925962E-2</v>
      </c>
      <c r="F21" s="205">
        <v>1.5357010000000001E-2</v>
      </c>
      <c r="G21" s="52">
        <v>1.4901490149014906E-2</v>
      </c>
      <c r="H21" s="202">
        <v>2.0719979280020721E-2</v>
      </c>
      <c r="I21" s="205">
        <v>1.0658111404179202E-2</v>
      </c>
      <c r="J21" s="205">
        <v>1.4920149201492016E-2</v>
      </c>
      <c r="K21" s="206">
        <v>1.6047959168228293E-2</v>
      </c>
      <c r="L21" s="205"/>
      <c r="N21" s="337"/>
      <c r="O21" s="337"/>
      <c r="P21" s="337"/>
      <c r="Q21" s="337"/>
      <c r="R21" s="337"/>
      <c r="S21" s="337"/>
      <c r="T21" s="337"/>
      <c r="U21" s="337"/>
      <c r="V21" s="340"/>
      <c r="W21" s="340"/>
      <c r="X21" s="340"/>
      <c r="Y21" s="129"/>
    </row>
    <row r="22" spans="1:25">
      <c r="A22" s="50" t="s">
        <v>232</v>
      </c>
      <c r="B22" s="201">
        <f t="shared" si="0"/>
        <v>1.0616100152155401E-2</v>
      </c>
      <c r="C22" s="202">
        <v>1.0502100420084018E-2</v>
      </c>
      <c r="D22" s="205">
        <v>1.0614954384680783E-2</v>
      </c>
      <c r="E22" s="202">
        <v>1.0605302651325662E-2</v>
      </c>
      <c r="F22" s="205">
        <v>9.8171700000000001E-3</v>
      </c>
      <c r="G22" s="52">
        <v>1.1101110111011106E-2</v>
      </c>
      <c r="H22" s="202">
        <v>1.0073989926010074E-2</v>
      </c>
      <c r="I22" s="205">
        <v>1.2456713328683261E-2</v>
      </c>
      <c r="J22" s="205">
        <v>9.7800978009780128E-3</v>
      </c>
      <c r="K22" s="206">
        <v>1.0593462746625711E-2</v>
      </c>
      <c r="L22" s="205"/>
      <c r="N22" s="337"/>
      <c r="O22" s="337"/>
      <c r="P22" s="337"/>
      <c r="Q22" s="337"/>
      <c r="R22" s="337"/>
      <c r="S22" s="337"/>
      <c r="T22" s="337"/>
      <c r="U22" s="337"/>
      <c r="V22" s="340"/>
      <c r="W22" s="340"/>
      <c r="X22" s="340"/>
      <c r="Y22" s="129"/>
    </row>
    <row r="23" spans="1:25">
      <c r="A23" s="50" t="s">
        <v>233</v>
      </c>
      <c r="B23" s="201">
        <f t="shared" si="0"/>
        <v>7.2406357859174549E-3</v>
      </c>
      <c r="C23" s="202">
        <v>5.4010802160432093E-3</v>
      </c>
      <c r="D23" s="205">
        <v>6.0073039948857808E-3</v>
      </c>
      <c r="E23" s="202">
        <v>8.7043521760880437E-3</v>
      </c>
      <c r="F23" s="205">
        <v>7.3990599999999998E-3</v>
      </c>
      <c r="G23" s="52">
        <v>6.9006900690069027E-3</v>
      </c>
      <c r="H23" s="202">
        <v>1.1015988984011016E-2</v>
      </c>
      <c r="I23" s="205">
        <v>3.9301942053077991E-3</v>
      </c>
      <c r="J23" s="205">
        <v>7.7200772007720098E-3</v>
      </c>
      <c r="K23" s="206">
        <v>8.086975227142329E-3</v>
      </c>
      <c r="L23" s="205"/>
      <c r="M23" s="174"/>
      <c r="N23" s="337"/>
      <c r="O23" s="337"/>
      <c r="P23" s="337"/>
      <c r="Q23" s="337"/>
      <c r="R23" s="337"/>
      <c r="S23" s="337"/>
      <c r="T23" s="337"/>
      <c r="U23" s="337"/>
      <c r="V23" s="340"/>
      <c r="W23" s="340"/>
      <c r="X23" s="340"/>
      <c r="Y23" s="129"/>
    </row>
    <row r="24" spans="1:25">
      <c r="A24" s="50" t="s">
        <v>234</v>
      </c>
      <c r="B24" s="201">
        <f t="shared" si="0"/>
        <v>2.0367560036201834E-3</v>
      </c>
      <c r="C24" s="202">
        <v>2.3004600920184036E-3</v>
      </c>
      <c r="D24" s="205">
        <v>2.0198541136257453E-3</v>
      </c>
      <c r="E24" s="202">
        <v>2.0010005002501249E-3</v>
      </c>
      <c r="F24" s="205">
        <v>1.7955600000000001E-3</v>
      </c>
      <c r="G24" s="52">
        <v>1.7001700170017008E-3</v>
      </c>
      <c r="H24" s="202">
        <v>2.9019970980029021E-3</v>
      </c>
      <c r="I24" s="205">
        <v>2.1982423521193168E-3</v>
      </c>
      <c r="J24" s="205">
        <v>1.5000150001500017E-3</v>
      </c>
      <c r="K24" s="206">
        <v>1.9135048594134572E-3</v>
      </c>
      <c r="L24" s="205"/>
      <c r="M24" s="174"/>
      <c r="N24" s="337"/>
      <c r="O24" s="337"/>
      <c r="P24" s="337"/>
      <c r="Q24" s="337"/>
      <c r="R24" s="337"/>
      <c r="S24" s="337"/>
      <c r="T24" s="337"/>
      <c r="U24" s="337"/>
      <c r="V24" s="340"/>
      <c r="W24" s="340"/>
      <c r="X24" s="340"/>
      <c r="Y24" s="129"/>
    </row>
    <row r="25" spans="1:25">
      <c r="A25" s="50" t="s">
        <v>236</v>
      </c>
      <c r="B25" s="201">
        <f t="shared" si="0"/>
        <v>1.7684565751457252E-3</v>
      </c>
      <c r="C25" s="202">
        <v>1.6003200640128028E-3</v>
      </c>
      <c r="D25" s="205">
        <v>1.8714540974602584E-3</v>
      </c>
      <c r="E25" s="202">
        <v>2.3011505752876435E-3</v>
      </c>
      <c r="F25" s="205">
        <v>1.45188E-3</v>
      </c>
      <c r="G25" s="52">
        <v>1.0001000100010005E-3</v>
      </c>
      <c r="H25" s="202">
        <v>1.9649980350019652E-3</v>
      </c>
      <c r="I25" s="205">
        <v>1.9984021382902879E-3</v>
      </c>
      <c r="J25" s="205">
        <v>1.5300153001530016E-3</v>
      </c>
      <c r="K25" s="206">
        <v>2.1977889561045631E-3</v>
      </c>
      <c r="L25" s="205"/>
      <c r="M25" s="174"/>
      <c r="N25" s="337"/>
      <c r="O25" s="337"/>
      <c r="P25" s="337"/>
      <c r="Q25" s="337"/>
      <c r="R25" s="337"/>
      <c r="S25" s="337"/>
      <c r="T25" s="337"/>
      <c r="U25" s="337"/>
      <c r="V25" s="340"/>
      <c r="W25" s="340"/>
      <c r="X25" s="340"/>
      <c r="Y25" s="129"/>
    </row>
    <row r="26" spans="1:25">
      <c r="A26" s="50" t="s">
        <v>235</v>
      </c>
      <c r="B26" s="201">
        <f t="shared" si="0"/>
        <v>1.1512505801647857E-3</v>
      </c>
      <c r="C26" s="202">
        <v>1.2002400480096017E-3</v>
      </c>
      <c r="D26" s="205">
        <v>1.0999911000544598E-3</v>
      </c>
      <c r="E26" s="202">
        <v>9.0045022511255621E-4</v>
      </c>
      <c r="F26" s="205">
        <v>1.1757099999999999E-3</v>
      </c>
      <c r="G26" s="52">
        <v>1.1001100110011005E-3</v>
      </c>
      <c r="H26" s="202">
        <v>1.9619980380019622E-3</v>
      </c>
      <c r="I26" s="205">
        <v>9.3250099777606756E-4</v>
      </c>
      <c r="J26" s="205">
        <v>9.5000950009500114E-4</v>
      </c>
      <c r="K26" s="206">
        <v>1.0402453014323196E-3</v>
      </c>
      <c r="L26" s="205"/>
      <c r="M26" s="212"/>
      <c r="N26" s="337"/>
      <c r="O26" s="337"/>
      <c r="P26" s="337"/>
      <c r="Q26" s="337"/>
      <c r="R26" s="337"/>
      <c r="S26" s="337"/>
      <c r="T26" s="337"/>
      <c r="U26" s="337"/>
      <c r="V26" s="340"/>
      <c r="W26" s="340"/>
      <c r="X26" s="340"/>
      <c r="Y26" s="129"/>
    </row>
    <row r="27" spans="1:25" s="154" customFormat="1" ht="15" customHeight="1">
      <c r="A27" s="190" t="s">
        <v>237</v>
      </c>
      <c r="B27" s="207">
        <f t="shared" si="0"/>
        <v>1.0572184867072868E-3</v>
      </c>
      <c r="C27" s="208">
        <v>9.0018003600720144E-4</v>
      </c>
      <c r="D27" s="54">
        <v>1.3245476535713959E-3</v>
      </c>
      <c r="E27" s="208">
        <v>6.0030015007503748E-4</v>
      </c>
      <c r="F27" s="54">
        <v>7.9129999999999999E-4</v>
      </c>
      <c r="G27" s="54">
        <v>7.0007000700070038E-4</v>
      </c>
      <c r="H27" s="208">
        <v>2.7219972780027223E-3</v>
      </c>
      <c r="I27" s="54">
        <v>5.9900064093068583E-4</v>
      </c>
      <c r="J27" s="54">
        <v>7.4000740007400083E-4</v>
      </c>
      <c r="K27" s="209">
        <v>1.1375632147038379E-3</v>
      </c>
      <c r="L27" s="54"/>
      <c r="M27" s="154" t="s">
        <v>312</v>
      </c>
      <c r="N27" s="339" t="s">
        <v>527</v>
      </c>
      <c r="O27" s="339"/>
      <c r="P27" s="339"/>
      <c r="Q27" s="339"/>
      <c r="R27" s="339"/>
      <c r="S27" s="339"/>
      <c r="T27" s="339"/>
      <c r="U27" s="339"/>
      <c r="V27" s="334"/>
      <c r="W27" s="334"/>
      <c r="X27" s="334"/>
    </row>
    <row r="28" spans="1:25">
      <c r="A28" s="199" t="s">
        <v>544</v>
      </c>
      <c r="B28" s="213">
        <f>SUM(B2:B27)</f>
        <v>1</v>
      </c>
      <c r="C28" s="200">
        <f t="shared" ref="C28:K28" si="1">SUM(C2:C27)</f>
        <v>1</v>
      </c>
      <c r="D28" s="200">
        <f t="shared" si="1"/>
        <v>1</v>
      </c>
      <c r="E28" s="200">
        <f t="shared" si="1"/>
        <v>0.99999999999999989</v>
      </c>
      <c r="F28" s="200">
        <f t="shared" si="1"/>
        <v>1.0000000000000002</v>
      </c>
      <c r="G28" s="200">
        <f t="shared" si="1"/>
        <v>1.0000000000000004</v>
      </c>
      <c r="H28" s="200">
        <f t="shared" si="1"/>
        <v>0.99999999999999989</v>
      </c>
      <c r="I28" s="200">
        <f t="shared" si="1"/>
        <v>0.99999999999999978</v>
      </c>
      <c r="J28" s="200">
        <f t="shared" si="1"/>
        <v>1</v>
      </c>
      <c r="K28" s="211">
        <f t="shared" si="1"/>
        <v>0.99999999999999989</v>
      </c>
      <c r="N28" s="332"/>
      <c r="O28" s="332"/>
      <c r="P28" s="332"/>
      <c r="Q28" s="332"/>
      <c r="R28" s="332"/>
      <c r="S28" s="332"/>
      <c r="T28" s="332"/>
      <c r="U28" s="332"/>
      <c r="V28" s="340"/>
      <c r="W28" s="340"/>
      <c r="X28" s="340"/>
    </row>
    <row r="29" spans="1:25" ht="15" hidden="1" customHeight="1">
      <c r="H29" s="47"/>
      <c r="M29" s="174"/>
      <c r="N29" s="178"/>
      <c r="O29" s="5"/>
    </row>
    <row r="30" spans="1:25" ht="15" hidden="1" customHeight="1">
      <c r="M30" s="174"/>
      <c r="N30" s="178"/>
      <c r="O30" s="5"/>
    </row>
    <row r="31" spans="1:25" ht="15" hidden="1" customHeight="1">
      <c r="M31" s="174"/>
      <c r="N31" s="178"/>
      <c r="O31" s="5"/>
    </row>
    <row r="32" spans="1:25" ht="15" hidden="1" customHeight="1">
      <c r="M32" s="174"/>
      <c r="N32" s="178"/>
      <c r="O32" s="5"/>
    </row>
    <row r="33" spans="13:17" ht="15" hidden="1" customHeight="1">
      <c r="M33" s="174"/>
      <c r="N33" s="178"/>
      <c r="O33" s="5"/>
    </row>
    <row r="34" spans="13:17" ht="15" hidden="1" customHeight="1">
      <c r="M34" s="174"/>
      <c r="N34" s="178"/>
      <c r="O34" s="5"/>
    </row>
    <row r="35" spans="13:17" ht="15" hidden="1" customHeight="1">
      <c r="M35" s="174"/>
      <c r="N35" s="178"/>
      <c r="O35" s="5"/>
    </row>
    <row r="36" spans="13:17" ht="15" hidden="1" customHeight="1">
      <c r="M36" s="174"/>
      <c r="N36" s="178"/>
      <c r="O36" s="5"/>
    </row>
    <row r="37" spans="13:17" ht="15" hidden="1" customHeight="1">
      <c r="M37" s="174"/>
      <c r="N37" s="178"/>
      <c r="O37" s="5"/>
    </row>
    <row r="38" spans="13:17" ht="15" hidden="1" customHeight="1">
      <c r="M38" s="174"/>
      <c r="N38" s="178"/>
      <c r="O38" s="5"/>
    </row>
    <row r="39" spans="13:17" ht="15" hidden="1" customHeight="1">
      <c r="M39" s="174"/>
      <c r="N39" s="178"/>
      <c r="O39" s="5"/>
    </row>
    <row r="40" spans="13:17" ht="15" hidden="1" customHeight="1">
      <c r="M40" s="174"/>
      <c r="N40" s="178"/>
      <c r="O40" s="5"/>
    </row>
    <row r="41" spans="13:17" ht="15" hidden="1" customHeight="1">
      <c r="M41" s="174"/>
      <c r="N41" s="178"/>
      <c r="O41" s="5"/>
    </row>
    <row r="42" spans="13:17" ht="15" hidden="1" customHeight="1">
      <c r="M42" s="174"/>
      <c r="N42" s="178"/>
      <c r="O42" s="5"/>
    </row>
    <row r="43" spans="13:17" ht="15" hidden="1" customHeight="1">
      <c r="M43" s="174"/>
      <c r="N43" s="178"/>
      <c r="O43" s="5"/>
    </row>
    <row r="44" spans="13:17" ht="15" hidden="1" customHeight="1">
      <c r="M44" s="174"/>
      <c r="N44" s="178"/>
      <c r="O44" s="5"/>
    </row>
    <row r="45" spans="13:17" ht="15" hidden="1" customHeight="1">
      <c r="M45" s="174"/>
      <c r="N45" s="178"/>
      <c r="O45" s="5"/>
    </row>
    <row r="46" spans="13:17" ht="15" hidden="1" customHeight="1">
      <c r="M46" s="174"/>
      <c r="N46" s="178"/>
      <c r="O46" s="5"/>
    </row>
    <row r="47" spans="13:17" ht="15" hidden="1" customHeight="1">
      <c r="M47" s="174"/>
      <c r="N47" s="178"/>
      <c r="O47" s="5"/>
    </row>
    <row r="48" spans="13:17" ht="15" hidden="1" customHeight="1">
      <c r="M48" s="174"/>
      <c r="N48" s="178"/>
      <c r="O48" s="5"/>
      <c r="Q48" s="2"/>
    </row>
    <row r="49" spans="13:17" ht="15" hidden="1" customHeight="1">
      <c r="M49" s="174"/>
      <c r="N49" s="178"/>
      <c r="O49" s="5"/>
      <c r="Q49" s="2"/>
    </row>
    <row r="50" spans="13:17" ht="15" hidden="1" customHeight="1">
      <c r="M50" s="177"/>
      <c r="N50" s="5"/>
      <c r="Q50" s="2"/>
    </row>
    <row r="51" spans="13:17" ht="15" hidden="1" customHeight="1">
      <c r="M51" s="177"/>
      <c r="N51" s="5"/>
      <c r="O51" s="1"/>
      <c r="Q51" s="2"/>
    </row>
    <row r="52" spans="13:17" ht="15" hidden="1" customHeight="1">
      <c r="M52" s="177"/>
      <c r="N52" s="5"/>
      <c r="O52" s="1"/>
      <c r="Q52" s="2"/>
    </row>
    <row r="53" spans="13:17" ht="15" hidden="1" customHeight="1">
      <c r="M53" s="177"/>
      <c r="N53" s="5"/>
      <c r="O53" s="1"/>
      <c r="Q53" s="2"/>
    </row>
    <row r="54" spans="13:17" ht="15" hidden="1" customHeight="1">
      <c r="O54" s="1"/>
      <c r="Q54" s="2"/>
    </row>
    <row r="55" spans="13:17" ht="15" hidden="1" customHeight="1">
      <c r="O55" s="1"/>
      <c r="Q55" s="2"/>
    </row>
    <row r="56" spans="13:17" ht="15" hidden="1" customHeight="1">
      <c r="O56" s="1"/>
      <c r="Q56" s="2"/>
    </row>
    <row r="57" spans="13:17" ht="15" hidden="1" customHeight="1">
      <c r="O57" s="1"/>
      <c r="Q57" s="2"/>
    </row>
    <row r="58" spans="13:17" ht="15" hidden="1" customHeight="1">
      <c r="O58" s="1"/>
      <c r="Q58" s="2"/>
    </row>
    <row r="59" spans="13:17" ht="15" hidden="1" customHeight="1">
      <c r="O59" s="1"/>
      <c r="Q59" s="2"/>
    </row>
    <row r="60" spans="13:17" ht="15" hidden="1" customHeight="1"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/>
    <row r="75" spans="15:17" ht="15" hidden="1" customHeight="1"/>
    <row r="76" spans="15:17" ht="15" hidden="1" customHeight="1">
      <c r="O76" s="47"/>
    </row>
  </sheetData>
  <sortState ref="A2:K27">
    <sortCondition descending="1" ref="B2:B27"/>
  </sortState>
  <mergeCells count="56">
    <mergeCell ref="V5:X5"/>
    <mergeCell ref="V2:X2"/>
    <mergeCell ref="V3:X3"/>
    <mergeCell ref="V4:X4"/>
    <mergeCell ref="V6:X6"/>
    <mergeCell ref="V13:X13"/>
    <mergeCell ref="V14:X14"/>
    <mergeCell ref="V15:X15"/>
    <mergeCell ref="V16:X16"/>
    <mergeCell ref="V7:X7"/>
    <mergeCell ref="V8:X8"/>
    <mergeCell ref="V9:X9"/>
    <mergeCell ref="V10:X10"/>
    <mergeCell ref="V11:X11"/>
    <mergeCell ref="N27:U27"/>
    <mergeCell ref="N8:U8"/>
    <mergeCell ref="N2:U2"/>
    <mergeCell ref="V27:X27"/>
    <mergeCell ref="V28:X28"/>
    <mergeCell ref="V22:X22"/>
    <mergeCell ref="V23:X23"/>
    <mergeCell ref="V24:X24"/>
    <mergeCell ref="V25:X25"/>
    <mergeCell ref="V26:X26"/>
    <mergeCell ref="V17:X17"/>
    <mergeCell ref="V18:X18"/>
    <mergeCell ref="V19:X19"/>
    <mergeCell ref="V20:X20"/>
    <mergeCell ref="V21:X21"/>
    <mergeCell ref="V12:X12"/>
    <mergeCell ref="N23:U23"/>
    <mergeCell ref="N24:U24"/>
    <mergeCell ref="N10:U10"/>
    <mergeCell ref="N25:U25"/>
    <mergeCell ref="N26:U26"/>
    <mergeCell ref="N19:U19"/>
    <mergeCell ref="N18:U18"/>
    <mergeCell ref="N20:U20"/>
    <mergeCell ref="N21:U21"/>
    <mergeCell ref="N22:U22"/>
    <mergeCell ref="N28:U28"/>
    <mergeCell ref="N1:U1"/>
    <mergeCell ref="V1:X1"/>
    <mergeCell ref="N9:U9"/>
    <mergeCell ref="N5:U5"/>
    <mergeCell ref="N6:U6"/>
    <mergeCell ref="N7:U7"/>
    <mergeCell ref="N3:U3"/>
    <mergeCell ref="N4:U4"/>
    <mergeCell ref="N11:U11"/>
    <mergeCell ref="N12:U12"/>
    <mergeCell ref="N13:U13"/>
    <mergeCell ref="N14:U14"/>
    <mergeCell ref="N15:U15"/>
    <mergeCell ref="N16:U16"/>
    <mergeCell ref="N17:U17"/>
  </mergeCells>
  <hyperlinks>
    <hyperlink ref="E1" r:id="rId1" display="https://www.sttmedia.com/characterfrequency-english" xr:uid="{82E9C9B3-7971-4C69-B7AD-76D0003CD4B2}"/>
    <hyperlink ref="N4" r:id="rId2" xr:uid="{A80DC1A2-D839-40FD-9A3C-0B3A26790336}"/>
    <hyperlink ref="N9" r:id="rId3" xr:uid="{AA300CCE-57FB-4FEF-907C-B68E2A6245EA}"/>
    <hyperlink ref="G1" r:id="rId4" display="http://pi.math.cornell.edu/~mec/2003-2004/cryptography/subs/frequencies.html" xr:uid="{2878E422-17D1-4413-9003-F400AE0DA513}"/>
    <hyperlink ref="N6" r:id="rId5" xr:uid="{C92F2994-72B2-4A6B-80DE-8357D5422D13}"/>
    <hyperlink ref="H1" r:id="rId6" display="https://www.lexico.com/explore/which-letters-are-used-most" xr:uid="{FD3B1BBD-001E-4D4E-8D0D-8D61E10A10A7}"/>
    <hyperlink ref="N7" r:id="rId7" xr:uid="{E009FEF9-E8FF-48E9-8D8D-66020880A5B1}"/>
    <hyperlink ref="N8" r:id="rId8" xr:uid="{DC7FEA6D-355D-4B8D-9734-2C494BAEA2AA}"/>
    <hyperlink ref="N3" r:id="rId9" xr:uid="{C052CEC6-D190-4D92-A1C4-66F6038C729F}"/>
    <hyperlink ref="C1" r:id="rId10" xr:uid="{237291E5-FAF6-4BB0-87DD-03FC661AA31E}"/>
    <hyperlink ref="D1" r:id="rId11" display="[2]" xr:uid="{EFD5EA7C-C661-4959-9D42-49F47765EE05}"/>
    <hyperlink ref="N2" r:id="rId12" xr:uid="{C722EF9E-AC1E-42E3-9407-39D24C29C3FB}"/>
    <hyperlink ref="J1" r:id="rId13" xr:uid="{182AFB4C-5E51-45CA-AA01-7313F956FE1A}"/>
    <hyperlink ref="F1" r:id="rId14" xr:uid="{1CA5F987-91A2-4C31-8593-C5CC0C120FDC}"/>
    <hyperlink ref="I1" r:id="rId15" display="[7]" xr:uid="{0960ECAB-37D2-429D-90FB-14CE4033E792}"/>
    <hyperlink ref="N10" r:id="rId16" xr:uid="{14797498-5BB4-4DCA-88FF-14AC396D11D1}"/>
    <hyperlink ref="K1" r:id="rId17" xr:uid="{8DC95C43-B5AD-4AB3-9F85-CAD195D14A51}"/>
    <hyperlink ref="N5" r:id="rId18" xr:uid="{CD9C66EE-054E-4208-AC67-4DE2469EB251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Y89"/>
  <sheetViews>
    <sheetView workbookViewId="0">
      <pane xSplit="1" topLeftCell="B1" activePane="topRight" state="frozen"/>
      <selection pane="topRight"/>
    </sheetView>
  </sheetViews>
  <sheetFormatPr defaultColWidth="0" defaultRowHeight="15" customHeight="1" zeroHeight="1"/>
  <cols>
    <col min="1" max="1" width="5.28515625" style="128" bestFit="1" customWidth="1"/>
    <col min="2" max="2" width="9.7109375" style="214" customWidth="1"/>
    <col min="3" max="10" width="9.7109375" style="128" customWidth="1"/>
    <col min="11" max="11" width="9.7109375" style="192" customWidth="1"/>
    <col min="12" max="24" width="9.7109375" style="128" customWidth="1"/>
    <col min="25" max="25" width="10.7109375" style="128" hidden="1" customWidth="1"/>
    <col min="26" max="16384" width="9.140625" style="128" hidden="1"/>
  </cols>
  <sheetData>
    <row r="1" spans="1:25" s="334" customFormat="1">
      <c r="A1" s="171"/>
      <c r="B1" s="196" t="s">
        <v>246</v>
      </c>
      <c r="C1" s="176" t="s">
        <v>537</v>
      </c>
      <c r="D1" s="176" t="s">
        <v>525</v>
      </c>
      <c r="E1" s="176" t="s">
        <v>536</v>
      </c>
      <c r="F1" s="215" t="s">
        <v>538</v>
      </c>
      <c r="G1" s="210" t="s">
        <v>541</v>
      </c>
      <c r="H1" s="176" t="s">
        <v>545</v>
      </c>
      <c r="I1" s="176"/>
      <c r="J1" s="176"/>
      <c r="K1" s="179"/>
      <c r="L1" s="154"/>
      <c r="M1" s="198"/>
      <c r="N1" s="333"/>
      <c r="O1" s="333"/>
      <c r="P1" s="333"/>
      <c r="Q1" s="333"/>
      <c r="R1" s="333"/>
      <c r="S1" s="333"/>
      <c r="T1" s="333"/>
      <c r="U1" s="333"/>
    </row>
    <row r="2" spans="1:25">
      <c r="A2" s="50" t="s">
        <v>174</v>
      </c>
      <c r="B2" s="201">
        <f>AVERAGE(C2:K2)</f>
        <v>0.10759157330009073</v>
      </c>
      <c r="C2" s="202">
        <v>0.10967369201111513</v>
      </c>
      <c r="D2" s="52">
        <v>0.11300919842312748</v>
      </c>
      <c r="E2" s="202">
        <v>0.10619219182608867</v>
      </c>
      <c r="F2" s="203">
        <v>0.11015911872705016</v>
      </c>
      <c r="G2" s="52">
        <v>0.10043645457001155</v>
      </c>
      <c r="H2" s="202">
        <v>0.10607878424315137</v>
      </c>
      <c r="I2" s="204"/>
      <c r="J2" s="205"/>
      <c r="K2" s="206"/>
      <c r="M2" s="128" t="s">
        <v>207</v>
      </c>
      <c r="N2" s="346" t="s">
        <v>206</v>
      </c>
      <c r="O2" s="347"/>
      <c r="P2" s="347"/>
      <c r="Q2" s="347"/>
      <c r="R2" s="347"/>
      <c r="S2" s="347"/>
      <c r="T2" s="347"/>
      <c r="U2" s="347"/>
      <c r="V2" s="341"/>
      <c r="W2" s="341"/>
      <c r="X2" s="341"/>
      <c r="Y2" s="170"/>
    </row>
    <row r="3" spans="1:25">
      <c r="A3" s="50" t="s">
        <v>165</v>
      </c>
      <c r="B3" s="201">
        <f>AVERAGE(C3:K3)</f>
        <v>8.5170654998636422E-2</v>
      </c>
      <c r="C3" s="202">
        <v>8.4492408151272125E-2</v>
      </c>
      <c r="D3" s="205">
        <v>8.8446376225614076E-2</v>
      </c>
      <c r="E3" s="202">
        <v>7.9884760618417164E-2</v>
      </c>
      <c r="F3" s="203">
        <v>8.6903304773561785E-2</v>
      </c>
      <c r="G3" s="52">
        <v>8.9213496939610129E-2</v>
      </c>
      <c r="H3" s="202">
        <v>8.2083583283343337E-2</v>
      </c>
      <c r="I3" s="204"/>
      <c r="J3" s="52"/>
      <c r="K3" s="206"/>
      <c r="M3" s="128" t="s">
        <v>209</v>
      </c>
      <c r="N3" s="344" t="s">
        <v>208</v>
      </c>
      <c r="O3" s="338"/>
      <c r="P3" s="338"/>
      <c r="Q3" s="338"/>
      <c r="R3" s="338"/>
      <c r="S3" s="338"/>
      <c r="T3" s="338"/>
      <c r="U3" s="338"/>
      <c r="V3" s="340"/>
      <c r="W3" s="340"/>
      <c r="X3" s="340"/>
      <c r="Y3" s="129"/>
    </row>
    <row r="4" spans="1:25">
      <c r="A4" s="50" t="s">
        <v>160</v>
      </c>
      <c r="B4" s="201">
        <f t="shared" ref="B4:B34" si="0">AVERAGE(C4:K4)</f>
        <v>7.8486605076020746E-2</v>
      </c>
      <c r="C4" s="202">
        <v>8.012995097515313E-2</v>
      </c>
      <c r="D4" s="205">
        <v>7.7226321641564746E-2</v>
      </c>
      <c r="E4" s="202">
        <v>8.2237457718290233E-2</v>
      </c>
      <c r="F4" s="203">
        <v>7.5887392900856776E-2</v>
      </c>
      <c r="G4" s="52">
        <v>7.5054584004902655E-2</v>
      </c>
      <c r="H4" s="202">
        <v>8.0383923215356909E-2</v>
      </c>
      <c r="I4" s="204"/>
      <c r="J4" s="205"/>
      <c r="K4" s="206"/>
      <c r="M4" s="128" t="s">
        <v>211</v>
      </c>
      <c r="N4" s="344" t="s">
        <v>210</v>
      </c>
      <c r="O4" s="338"/>
      <c r="P4" s="338"/>
      <c r="Q4" s="338"/>
      <c r="R4" s="338"/>
      <c r="S4" s="338"/>
      <c r="T4" s="338"/>
      <c r="U4" s="338"/>
      <c r="V4" s="340"/>
      <c r="W4" s="340"/>
      <c r="X4" s="340"/>
      <c r="Y4" s="129"/>
    </row>
    <row r="5" spans="1:25">
      <c r="A5" s="50" t="s">
        <v>168</v>
      </c>
      <c r="B5" s="201">
        <f t="shared" si="0"/>
        <v>7.3448961344459052E-2</v>
      </c>
      <c r="C5" s="202">
        <v>7.3531722745056954E-2</v>
      </c>
      <c r="D5" s="205">
        <v>7.1666835135954732E-2</v>
      </c>
      <c r="E5" s="202">
        <v>7.9777819841150205E-2</v>
      </c>
      <c r="F5" s="205">
        <v>6.4871481028151753E-2</v>
      </c>
      <c r="G5" s="52">
        <v>7.1061866125078907E-2</v>
      </c>
      <c r="H5" s="202">
        <v>7.9784043191361745E-2</v>
      </c>
      <c r="I5" s="204"/>
      <c r="J5" s="205"/>
      <c r="K5" s="206"/>
      <c r="M5" s="128" t="s">
        <v>243</v>
      </c>
      <c r="N5" s="338" t="s">
        <v>535</v>
      </c>
      <c r="O5" s="338"/>
      <c r="P5" s="338"/>
      <c r="Q5" s="338"/>
      <c r="R5" s="338"/>
      <c r="S5" s="338"/>
      <c r="T5" s="338"/>
      <c r="U5" s="338"/>
      <c r="V5" s="340"/>
      <c r="W5" s="340"/>
      <c r="X5" s="340"/>
      <c r="Y5" s="129"/>
    </row>
    <row r="6" spans="1:25">
      <c r="A6" s="50" t="s">
        <v>173</v>
      </c>
      <c r="B6" s="201">
        <f t="shared" si="0"/>
        <v>6.7028825509090992E-2</v>
      </c>
      <c r="C6" s="202">
        <v>6.6972295793851708E-2</v>
      </c>
      <c r="D6" s="205">
        <v>6.8533306378247255E-2</v>
      </c>
      <c r="E6" s="202">
        <v>6.6944926569115326E-2</v>
      </c>
      <c r="F6" s="205">
        <v>6.4871481028151753E-2</v>
      </c>
      <c r="G6" s="52">
        <v>6.76643805977174E-2</v>
      </c>
      <c r="H6" s="202">
        <v>6.7186562687462509E-2</v>
      </c>
      <c r="I6" s="204"/>
      <c r="J6" s="205"/>
      <c r="K6" s="206"/>
      <c r="M6" s="128" t="s">
        <v>244</v>
      </c>
      <c r="N6" s="344" t="s">
        <v>539</v>
      </c>
      <c r="O6" s="338"/>
      <c r="P6" s="338"/>
      <c r="Q6" s="338"/>
      <c r="R6" s="338"/>
      <c r="S6" s="338"/>
      <c r="T6" s="338"/>
      <c r="U6" s="338"/>
      <c r="V6" s="345" t="s">
        <v>540</v>
      </c>
      <c r="W6" s="345"/>
      <c r="X6" s="345"/>
      <c r="Y6" s="129"/>
    </row>
    <row r="7" spans="1:25">
      <c r="A7" s="50" t="s">
        <v>178</v>
      </c>
      <c r="B7" s="201">
        <f t="shared" si="0"/>
        <v>6.103525361788633E-2</v>
      </c>
      <c r="C7" s="202">
        <v>6.2582712357672557E-2</v>
      </c>
      <c r="D7" s="205">
        <v>6.1558677853027405E-2</v>
      </c>
      <c r="E7" s="202">
        <v>5.5716144956084797E-2</v>
      </c>
      <c r="F7" s="205">
        <v>6.4871481028151753E-2</v>
      </c>
      <c r="G7" s="52">
        <v>6.3194163180847779E-2</v>
      </c>
      <c r="H7" s="202">
        <v>5.8288342331533689E-2</v>
      </c>
      <c r="I7" s="204"/>
      <c r="J7" s="205"/>
      <c r="K7" s="206"/>
      <c r="M7" s="128" t="s">
        <v>245</v>
      </c>
      <c r="N7" s="336" t="s">
        <v>552</v>
      </c>
      <c r="O7" s="336"/>
      <c r="P7" s="336"/>
      <c r="Q7" s="336"/>
      <c r="R7" s="336"/>
      <c r="S7" s="336"/>
      <c r="T7" s="336"/>
      <c r="U7" s="336"/>
      <c r="V7" s="340"/>
      <c r="W7" s="340"/>
      <c r="X7" s="340"/>
      <c r="Y7" s="129"/>
    </row>
    <row r="8" spans="1:25">
      <c r="A8" s="50" t="s">
        <v>177</v>
      </c>
      <c r="B8" s="201">
        <f t="shared" si="0"/>
        <v>5.4457952938597932E-2</v>
      </c>
      <c r="C8" s="202">
        <v>5.4678117009500787E-2</v>
      </c>
      <c r="D8" s="205">
        <v>5.0237541696148802E-2</v>
      </c>
      <c r="E8" s="202">
        <v>5.7213315837822194E-2</v>
      </c>
      <c r="F8" s="205">
        <v>5.5079559363525078E-2</v>
      </c>
      <c r="G8" s="52">
        <v>5.2450601441047469E-2</v>
      </c>
      <c r="H8" s="202">
        <v>5.7088582283543292E-2</v>
      </c>
      <c r="I8" s="204"/>
      <c r="J8" s="205"/>
      <c r="K8" s="206"/>
      <c r="N8" s="336"/>
      <c r="O8" s="336"/>
      <c r="P8" s="336"/>
      <c r="Q8" s="336"/>
      <c r="R8" s="336"/>
      <c r="S8" s="336"/>
      <c r="T8" s="336"/>
      <c r="U8" s="336"/>
      <c r="V8" s="340"/>
      <c r="W8" s="340"/>
      <c r="X8" s="340"/>
      <c r="Y8" s="129"/>
    </row>
    <row r="9" spans="1:25">
      <c r="A9" s="50" t="s">
        <v>176</v>
      </c>
      <c r="B9" s="201">
        <f t="shared" si="0"/>
        <v>4.9998592966604916E-2</v>
      </c>
      <c r="C9" s="202">
        <v>4.7335036827895922E-2</v>
      </c>
      <c r="D9" s="205">
        <v>4.275750530678258E-2</v>
      </c>
      <c r="E9" s="202">
        <v>5.5074500292483057E-2</v>
      </c>
      <c r="F9" s="205">
        <v>4.8959608323133404E-2</v>
      </c>
      <c r="G9" s="52">
        <v>5.2075664897764898E-2</v>
      </c>
      <c r="H9" s="202">
        <v>5.3789242151569688E-2</v>
      </c>
      <c r="I9" s="204"/>
      <c r="J9" s="205"/>
      <c r="K9" s="206"/>
      <c r="N9" s="336"/>
      <c r="O9" s="336"/>
      <c r="P9" s="336"/>
      <c r="Q9" s="336"/>
      <c r="R9" s="336"/>
      <c r="S9" s="336"/>
      <c r="T9" s="336"/>
      <c r="U9" s="336"/>
      <c r="V9" s="340"/>
      <c r="W9" s="340"/>
      <c r="X9" s="340"/>
      <c r="Y9" s="129"/>
    </row>
    <row r="10" spans="1:25">
      <c r="A10" s="50" t="s">
        <v>162</v>
      </c>
      <c r="B10" s="201">
        <f t="shared" si="0"/>
        <v>4.647976129894326E-2</v>
      </c>
      <c r="C10" s="202">
        <v>4.5383382968062554E-2</v>
      </c>
      <c r="D10" s="205">
        <v>4.4273728899221675E-2</v>
      </c>
      <c r="E10" s="202">
        <v>4.8871935210999529E-2</v>
      </c>
      <c r="F10" s="205">
        <v>4.6511627906976737E-2</v>
      </c>
      <c r="G10" s="52">
        <v>4.6347390908778999E-2</v>
      </c>
      <c r="H10" s="202">
        <v>4.7490501899620077E-2</v>
      </c>
      <c r="I10" s="204"/>
      <c r="J10" s="205"/>
      <c r="K10" s="206"/>
      <c r="N10" s="336"/>
      <c r="O10" s="336"/>
      <c r="P10" s="336"/>
      <c r="Q10" s="336"/>
      <c r="R10" s="336"/>
      <c r="S10" s="336"/>
      <c r="T10" s="336"/>
      <c r="U10" s="336"/>
      <c r="V10" s="340"/>
      <c r="W10" s="340"/>
      <c r="X10" s="340"/>
      <c r="Y10" s="129"/>
    </row>
    <row r="11" spans="1:25" ht="15" customHeight="1">
      <c r="A11" s="50" t="s">
        <v>171</v>
      </c>
      <c r="B11" s="201">
        <f t="shared" si="0"/>
        <v>4.4269561561395859E-2</v>
      </c>
      <c r="C11" s="202">
        <v>4.3996897789758231E-2</v>
      </c>
      <c r="D11" s="205">
        <v>5.0136460123319522E-2</v>
      </c>
      <c r="E11" s="202">
        <v>4.3738777902185569E-2</v>
      </c>
      <c r="F11" s="205">
        <v>4.2839657282741736E-2</v>
      </c>
      <c r="G11" s="52">
        <v>4.1714214542715629E-2</v>
      </c>
      <c r="H11" s="202">
        <v>4.3191361727654469E-2</v>
      </c>
      <c r="I11" s="204"/>
      <c r="J11" s="205"/>
      <c r="K11" s="206"/>
      <c r="N11" s="337"/>
      <c r="O11" s="337"/>
      <c r="P11" s="337"/>
      <c r="Q11" s="337"/>
      <c r="R11" s="337"/>
      <c r="S11" s="337"/>
      <c r="T11" s="337"/>
      <c r="U11" s="337"/>
      <c r="V11" s="340"/>
      <c r="W11" s="340"/>
      <c r="X11" s="340"/>
      <c r="Y11" s="129"/>
    </row>
    <row r="12" spans="1:25">
      <c r="A12" s="50" t="s">
        <v>170</v>
      </c>
      <c r="B12" s="201">
        <f t="shared" si="0"/>
        <v>3.4568124781449862E-2</v>
      </c>
      <c r="C12" s="202">
        <v>3.4938902017935862E-2</v>
      </c>
      <c r="D12" s="205">
        <v>3.3356919033660171E-2</v>
      </c>
      <c r="E12" s="202">
        <v>3.5825160384430725E-2</v>
      </c>
      <c r="F12" s="205">
        <v>3.4271725826193387E-2</v>
      </c>
      <c r="G12" s="52">
        <v>3.4123020030758136E-2</v>
      </c>
      <c r="H12" s="202">
        <v>3.4893021395720855E-2</v>
      </c>
      <c r="I12" s="204"/>
      <c r="J12" s="205"/>
      <c r="K12" s="206"/>
      <c r="M12" s="49"/>
      <c r="N12" s="337"/>
      <c r="O12" s="337"/>
      <c r="P12" s="337"/>
      <c r="Q12" s="337"/>
      <c r="R12" s="337"/>
      <c r="S12" s="337"/>
      <c r="T12" s="337"/>
      <c r="U12" s="337"/>
      <c r="V12" s="340"/>
      <c r="W12" s="340"/>
      <c r="X12" s="340"/>
      <c r="Y12" s="129"/>
    </row>
    <row r="13" spans="1:25">
      <c r="A13" s="50" t="s">
        <v>172</v>
      </c>
      <c r="B13" s="201">
        <f t="shared" si="0"/>
        <v>3.1957617754151645E-2</v>
      </c>
      <c r="C13" s="202">
        <v>3.20683218539504E-2</v>
      </c>
      <c r="D13" s="205">
        <v>3.2042858586879615E-2</v>
      </c>
      <c r="E13" s="202">
        <v>3.1226706961951557E-2</v>
      </c>
      <c r="F13" s="205">
        <v>3.1823745410036713E-2</v>
      </c>
      <c r="G13" s="52">
        <v>3.3490292468340323E-2</v>
      </c>
      <c r="H13" s="202">
        <v>3.1093781243751249E-2</v>
      </c>
      <c r="I13" s="204"/>
      <c r="J13" s="205"/>
      <c r="K13" s="206"/>
      <c r="N13" s="337"/>
      <c r="O13" s="337"/>
      <c r="P13" s="337"/>
      <c r="Q13" s="337"/>
      <c r="R13" s="337"/>
      <c r="S13" s="337"/>
      <c r="T13" s="337"/>
      <c r="U13" s="337"/>
      <c r="V13" s="340"/>
      <c r="W13" s="340"/>
      <c r="X13" s="340"/>
      <c r="Y13" s="129"/>
    </row>
    <row r="14" spans="1:25">
      <c r="A14" s="50" t="s">
        <v>164</v>
      </c>
      <c r="B14" s="201">
        <f t="shared" si="0"/>
        <v>3.0781307791391651E-2</v>
      </c>
      <c r="C14" s="202">
        <v>2.9790432461994226E-2</v>
      </c>
      <c r="D14" s="205">
        <v>3.1234206004245431E-2</v>
      </c>
      <c r="E14" s="202">
        <v>3.0371180743815895E-2</v>
      </c>
      <c r="F14" s="205">
        <v>3.059975520195838E-2</v>
      </c>
      <c r="G14" s="52">
        <v>3.3198171156571914E-2</v>
      </c>
      <c r="H14" s="202">
        <v>2.9494101179764049E-2</v>
      </c>
      <c r="I14" s="204"/>
      <c r="J14" s="205"/>
      <c r="K14" s="206"/>
      <c r="N14" s="337"/>
      <c r="O14" s="337"/>
      <c r="P14" s="337"/>
      <c r="Q14" s="337"/>
      <c r="R14" s="337"/>
      <c r="S14" s="337"/>
      <c r="T14" s="337"/>
      <c r="U14" s="337"/>
      <c r="V14" s="340"/>
      <c r="W14" s="340"/>
      <c r="X14" s="340"/>
      <c r="Y14" s="129"/>
    </row>
    <row r="15" spans="1:25">
      <c r="A15" s="50" t="s">
        <v>175</v>
      </c>
      <c r="B15" s="201">
        <f t="shared" si="0"/>
        <v>2.8184771504171563E-2</v>
      </c>
      <c r="C15" s="202">
        <v>2.810707247446162E-2</v>
      </c>
      <c r="D15" s="205">
        <v>2.4967148488830491E-2</v>
      </c>
      <c r="E15" s="202">
        <v>2.8125424421209792E-2</v>
      </c>
      <c r="F15" s="205">
        <v>2.8151774785801706E-2</v>
      </c>
      <c r="G15" s="52">
        <v>3.1562847726951317E-2</v>
      </c>
      <c r="H15" s="202">
        <v>2.8194361127774445E-2</v>
      </c>
      <c r="I15" s="204"/>
      <c r="J15" s="205"/>
      <c r="K15" s="206"/>
      <c r="N15" s="337"/>
      <c r="O15" s="337"/>
      <c r="P15" s="337"/>
      <c r="Q15" s="337"/>
      <c r="R15" s="337"/>
      <c r="S15" s="337"/>
      <c r="T15" s="337"/>
      <c r="U15" s="337"/>
      <c r="V15" s="340"/>
      <c r="W15" s="340"/>
      <c r="X15" s="340"/>
      <c r="Y15" s="129"/>
    </row>
    <row r="16" spans="1:25">
      <c r="A16" s="50" t="s">
        <v>179</v>
      </c>
      <c r="B16" s="201">
        <f t="shared" si="0"/>
        <v>2.4508274814509068E-2</v>
      </c>
      <c r="C16" s="202">
        <v>2.6215280052084795E-2</v>
      </c>
      <c r="D16" s="205">
        <v>2.244010916809866E-2</v>
      </c>
      <c r="E16" s="202">
        <v>2.2778385557861922E-2</v>
      </c>
      <c r="F16" s="205">
        <v>2.5703794369645039E-2</v>
      </c>
      <c r="G16" s="52">
        <v>2.7116638827546342E-2</v>
      </c>
      <c r="H16" s="202">
        <v>2.2795440911817635E-2</v>
      </c>
      <c r="I16" s="204"/>
      <c r="J16" s="205"/>
      <c r="K16" s="206"/>
      <c r="N16" s="337"/>
      <c r="O16" s="337"/>
      <c r="P16" s="337"/>
      <c r="Q16" s="337"/>
      <c r="R16" s="337"/>
      <c r="S16" s="337"/>
      <c r="T16" s="337"/>
      <c r="U16" s="337"/>
      <c r="V16" s="340"/>
      <c r="W16" s="340"/>
      <c r="X16" s="340"/>
      <c r="Y16" s="129"/>
    </row>
    <row r="17" spans="1:25">
      <c r="A17" s="50" t="s">
        <v>186</v>
      </c>
      <c r="B17" s="201">
        <f>AVERAGE(C17:K17)</f>
        <v>2.0041446732002536E-2</v>
      </c>
      <c r="C17" s="202">
        <v>1.8991827746087382E-2</v>
      </c>
      <c r="D17" s="205">
        <v>2.3855251187708485E-2</v>
      </c>
      <c r="E17" s="202">
        <v>1.8179932135382756E-2</v>
      </c>
      <c r="F17" s="205">
        <v>1.9583843329253361E-2</v>
      </c>
      <c r="G17" s="52">
        <v>2.0541645229736009E-2</v>
      </c>
      <c r="H17" s="202">
        <v>1.9096180763847229E-2</v>
      </c>
      <c r="I17" s="204"/>
      <c r="N17" s="337"/>
      <c r="O17" s="337"/>
      <c r="P17" s="337"/>
      <c r="Q17" s="337"/>
      <c r="R17" s="337"/>
      <c r="S17" s="337"/>
      <c r="T17" s="337"/>
      <c r="U17" s="337"/>
      <c r="V17" s="340"/>
      <c r="W17" s="340"/>
      <c r="X17" s="340"/>
      <c r="Y17" s="129"/>
    </row>
    <row r="18" spans="1:25">
      <c r="A18" s="50" t="s">
        <v>190</v>
      </c>
      <c r="B18" s="201">
        <f t="shared" si="0"/>
        <v>2.0131946572147525E-2</v>
      </c>
      <c r="C18" s="202">
        <v>2.0066792388879675E-2</v>
      </c>
      <c r="D18" s="205">
        <v>1.9811988274537555E-2</v>
      </c>
      <c r="E18" s="202">
        <v>1.9249339908052329E-2</v>
      </c>
      <c r="F18" s="205">
        <v>2.2031823745410031E-2</v>
      </c>
      <c r="G18" s="52">
        <v>1.9635734316165523E-2</v>
      </c>
      <c r="H18" s="202">
        <v>1.9996000799840034E-2</v>
      </c>
      <c r="I18" s="204"/>
      <c r="J18" s="205"/>
      <c r="K18" s="206"/>
      <c r="N18" s="337"/>
      <c r="O18" s="337"/>
      <c r="P18" s="337"/>
      <c r="Q18" s="337"/>
      <c r="R18" s="337"/>
      <c r="S18" s="337"/>
      <c r="T18" s="337"/>
      <c r="U18" s="337"/>
      <c r="V18" s="340"/>
      <c r="W18" s="340"/>
      <c r="X18" s="340"/>
      <c r="Y18" s="129"/>
    </row>
    <row r="19" spans="1:25">
      <c r="A19" s="50" t="s">
        <v>163</v>
      </c>
      <c r="B19" s="201">
        <f>AVERAGE(C19:K19)</f>
        <v>1.8036902468989164E-2</v>
      </c>
      <c r="C19" s="202">
        <v>1.6950726102552095E-2</v>
      </c>
      <c r="D19" s="205">
        <v>1.7386030526634996E-2</v>
      </c>
      <c r="E19" s="202">
        <v>2.0104866126187986E-2</v>
      </c>
      <c r="F19" s="205">
        <v>1.9583843329253361E-2</v>
      </c>
      <c r="G19" s="52">
        <v>1.5399707977456921E-2</v>
      </c>
      <c r="H19" s="202">
        <v>1.8796240751849626E-2</v>
      </c>
      <c r="I19" s="204"/>
      <c r="N19" s="337"/>
      <c r="O19" s="337"/>
      <c r="P19" s="337"/>
      <c r="Q19" s="337"/>
      <c r="R19" s="337"/>
      <c r="S19" s="337"/>
      <c r="T19" s="337"/>
      <c r="U19" s="337"/>
      <c r="V19" s="340"/>
      <c r="W19" s="340"/>
      <c r="X19" s="340"/>
      <c r="Y19" s="129"/>
    </row>
    <row r="20" spans="1:25">
      <c r="A20" s="50" t="s">
        <v>161</v>
      </c>
      <c r="B20" s="201">
        <f t="shared" si="0"/>
        <v>1.6698890069535594E-2</v>
      </c>
      <c r="C20" s="202">
        <v>1.5935672376021358E-2</v>
      </c>
      <c r="D20" s="205">
        <v>2.031739613868392E-2</v>
      </c>
      <c r="E20" s="202">
        <v>1.5506412703708821E-2</v>
      </c>
      <c r="F20" s="205">
        <v>1.7135862913096694E-2</v>
      </c>
      <c r="G20" s="52">
        <v>1.5801095665826749E-2</v>
      </c>
      <c r="H20" s="202">
        <v>1.5496900619876025E-2</v>
      </c>
      <c r="I20" s="204"/>
      <c r="J20" s="205"/>
      <c r="K20" s="206"/>
      <c r="N20" s="337"/>
      <c r="O20" s="337"/>
      <c r="P20" s="337"/>
      <c r="Q20" s="337"/>
      <c r="R20" s="337"/>
      <c r="S20" s="337"/>
      <c r="T20" s="337"/>
      <c r="U20" s="337"/>
      <c r="V20" s="340"/>
      <c r="W20" s="340"/>
      <c r="X20" s="340"/>
      <c r="Y20" s="129"/>
    </row>
    <row r="21" spans="1:25">
      <c r="A21" s="50" t="s">
        <v>187</v>
      </c>
      <c r="B21" s="201">
        <f t="shared" si="0"/>
        <v>1.6308357985663009E-2</v>
      </c>
      <c r="C21" s="202">
        <v>1.7386086149554267E-2</v>
      </c>
      <c r="D21" s="205">
        <v>1.8599009400586276E-2</v>
      </c>
      <c r="E21" s="202">
        <v>1.30467748265688E-2</v>
      </c>
      <c r="F21" s="205">
        <v>1.7135862913096694E-2</v>
      </c>
      <c r="G21" s="52">
        <v>1.778519406828321E-2</v>
      </c>
      <c r="H21" s="202">
        <v>1.3897220555888821E-2</v>
      </c>
      <c r="I21" s="204"/>
      <c r="J21" s="205"/>
      <c r="K21" s="206"/>
      <c r="N21" s="337"/>
      <c r="O21" s="337"/>
      <c r="P21" s="337"/>
      <c r="Q21" s="337"/>
      <c r="R21" s="337"/>
      <c r="S21" s="337"/>
      <c r="T21" s="337"/>
      <c r="U21" s="337"/>
      <c r="V21" s="340"/>
      <c r="W21" s="340"/>
      <c r="X21" s="340"/>
      <c r="Y21" s="129"/>
    </row>
    <row r="22" spans="1:25">
      <c r="A22" s="50" t="s">
        <v>167</v>
      </c>
      <c r="B22" s="201">
        <f>AVERAGE(C22:K22)</f>
        <v>1.5898413155763506E-2</v>
      </c>
      <c r="C22" s="202">
        <v>1.6486147831613833E-2</v>
      </c>
      <c r="D22" s="205">
        <v>1.4960072778732439E-2</v>
      </c>
      <c r="E22" s="202">
        <v>1.5506412703708821E-2</v>
      </c>
      <c r="F22" s="205">
        <v>1.5911872705018357E-2</v>
      </c>
      <c r="G22" s="52">
        <v>1.6429192271636354E-2</v>
      </c>
      <c r="H22" s="202">
        <v>1.6096780643871225E-2</v>
      </c>
      <c r="I22" s="204"/>
      <c r="N22" s="337"/>
      <c r="O22" s="337"/>
      <c r="P22" s="337"/>
      <c r="Q22" s="337"/>
      <c r="R22" s="337"/>
      <c r="S22" s="337"/>
      <c r="T22" s="337"/>
      <c r="U22" s="337"/>
      <c r="V22" s="340"/>
      <c r="W22" s="340"/>
      <c r="X22" s="340"/>
      <c r="Y22" s="129"/>
    </row>
    <row r="23" spans="1:25">
      <c r="A23" s="50" t="s">
        <v>183</v>
      </c>
      <c r="B23" s="201">
        <f t="shared" si="0"/>
        <v>1.3365541947286624E-2</v>
      </c>
      <c r="C23" s="202">
        <v>1.4448193040077351E-2</v>
      </c>
      <c r="D23" s="205">
        <v>1.4151420196098254E-2</v>
      </c>
      <c r="E23" s="202">
        <v>1.1656544722098356E-2</v>
      </c>
      <c r="F23" s="205">
        <v>1.4687882496940021E-2</v>
      </c>
      <c r="G23" s="52">
        <v>1.2951670736604132E-2</v>
      </c>
      <c r="H23" s="202">
        <v>1.2297540491901619E-2</v>
      </c>
      <c r="I23" s="204"/>
      <c r="J23" s="205"/>
      <c r="K23" s="206"/>
      <c r="M23" s="174"/>
      <c r="N23" s="337"/>
      <c r="O23" s="337"/>
      <c r="P23" s="337"/>
      <c r="Q23" s="337"/>
      <c r="R23" s="337"/>
      <c r="S23" s="337"/>
      <c r="T23" s="337"/>
      <c r="U23" s="337"/>
      <c r="V23" s="340"/>
      <c r="W23" s="340"/>
      <c r="X23" s="340"/>
      <c r="Y23" s="129"/>
    </row>
    <row r="24" spans="1:25">
      <c r="A24" s="50" t="s">
        <v>169</v>
      </c>
      <c r="B24" s="201">
        <f t="shared" si="0"/>
        <v>1.3519332113013547E-2</v>
      </c>
      <c r="C24" s="202">
        <v>1.2085221874173574E-2</v>
      </c>
      <c r="D24" s="205">
        <v>1.2230870312342062E-2</v>
      </c>
      <c r="E24" s="202">
        <v>1.433006415377229E-2</v>
      </c>
      <c r="F24" s="205">
        <v>1.2239902080783351E-2</v>
      </c>
      <c r="G24" s="52">
        <v>1.663265371311879E-2</v>
      </c>
      <c r="H24" s="202">
        <v>1.3597280543891224E-2</v>
      </c>
      <c r="I24" s="204"/>
      <c r="J24" s="205"/>
      <c r="K24" s="206"/>
      <c r="M24" s="174"/>
      <c r="N24" s="337"/>
      <c r="O24" s="337"/>
      <c r="P24" s="337"/>
      <c r="Q24" s="337"/>
      <c r="R24" s="337"/>
      <c r="S24" s="337"/>
      <c r="T24" s="337"/>
      <c r="U24" s="337"/>
      <c r="V24" s="340"/>
      <c r="W24" s="340"/>
      <c r="X24" s="340"/>
      <c r="Y24" s="129"/>
    </row>
    <row r="25" spans="1:25">
      <c r="A25" s="50" t="s">
        <v>181</v>
      </c>
      <c r="B25" s="201">
        <f t="shared" si="0"/>
        <v>9.9503026483954791E-3</v>
      </c>
      <c r="C25" s="202">
        <v>9.7061107220746609E-3</v>
      </c>
      <c r="D25" s="205">
        <v>9.6027494187809568E-3</v>
      </c>
      <c r="E25" s="202">
        <v>1.0170067918087647E-2</v>
      </c>
      <c r="F25" s="205">
        <v>1.1015911872705016E-2</v>
      </c>
      <c r="G25" s="52">
        <v>9.0090155508061875E-3</v>
      </c>
      <c r="H25" s="202">
        <v>1.0197960407918417E-2</v>
      </c>
      <c r="I25" s="204"/>
      <c r="J25" s="205"/>
      <c r="K25" s="206"/>
      <c r="M25" s="174"/>
      <c r="N25" s="337"/>
      <c r="O25" s="337"/>
      <c r="P25" s="337"/>
      <c r="Q25" s="337"/>
      <c r="R25" s="337"/>
      <c r="S25" s="337"/>
      <c r="T25" s="337"/>
      <c r="U25" s="337"/>
      <c r="V25" s="340"/>
      <c r="W25" s="340"/>
      <c r="X25" s="340"/>
      <c r="Y25" s="129"/>
    </row>
    <row r="26" spans="1:25">
      <c r="A26" s="50" t="s">
        <v>166</v>
      </c>
      <c r="B26" s="201">
        <f>AVERAGE(C26:K26)</f>
        <v>8.9809791551836247E-3</v>
      </c>
      <c r="C26" s="202">
        <v>9.3948692470228971E-3</v>
      </c>
      <c r="D26" s="205">
        <v>1.0209238855756596E-2</v>
      </c>
      <c r="E26" s="202">
        <v>7.4430780977802332E-3</v>
      </c>
      <c r="F26" s="205">
        <v>8.5679314565483469E-3</v>
      </c>
      <c r="G26" s="52">
        <v>1.0272356954057661E-2</v>
      </c>
      <c r="H26" s="202">
        <v>7.9984003199360127E-3</v>
      </c>
      <c r="I26" s="204"/>
      <c r="M26" s="174"/>
      <c r="N26" s="337"/>
      <c r="O26" s="337"/>
      <c r="P26" s="337"/>
      <c r="Q26" s="337"/>
      <c r="R26" s="337"/>
      <c r="S26" s="337"/>
      <c r="T26" s="337"/>
      <c r="U26" s="337"/>
      <c r="V26" s="340"/>
      <c r="W26" s="340"/>
      <c r="X26" s="340"/>
      <c r="Y26" s="129"/>
    </row>
    <row r="27" spans="1:25">
      <c r="A27" s="50" t="s">
        <v>184</v>
      </c>
      <c r="B27" s="201">
        <f t="shared" si="0"/>
        <v>6.4157398967883764E-3</v>
      </c>
      <c r="C27" s="202">
        <v>7.2807824077895031E-3</v>
      </c>
      <c r="D27" s="205">
        <v>7.2778732437076728E-3</v>
      </c>
      <c r="E27" s="202">
        <v>5.528838184701697E-3</v>
      </c>
      <c r="F27" s="205">
        <v>7.3439412484700107E-3</v>
      </c>
      <c r="G27" s="52">
        <v>5.5641040761053679E-3</v>
      </c>
      <c r="H27" s="202">
        <v>5.4989002199560093E-3</v>
      </c>
      <c r="I27" s="204"/>
      <c r="J27" s="205"/>
      <c r="K27" s="206"/>
      <c r="M27" s="174"/>
      <c r="N27" s="337"/>
      <c r="O27" s="337"/>
      <c r="P27" s="337"/>
      <c r="Q27" s="337"/>
      <c r="R27" s="337"/>
      <c r="S27" s="337"/>
      <c r="T27" s="337"/>
      <c r="U27" s="337"/>
      <c r="V27" s="340"/>
      <c r="W27" s="340"/>
      <c r="X27" s="340"/>
      <c r="Y27" s="129"/>
    </row>
    <row r="28" spans="1:25">
      <c r="A28" s="50" t="s">
        <v>189</v>
      </c>
      <c r="B28" s="201">
        <f>AVERAGE(C28:K28)</f>
        <v>6.47410738869006E-3</v>
      </c>
      <c r="C28" s="202">
        <v>6.374285179456588E-3</v>
      </c>
      <c r="D28" s="205">
        <v>4.7508339229758428E-3</v>
      </c>
      <c r="E28" s="202">
        <v>6.0421539155830917E-3</v>
      </c>
      <c r="F28" s="205">
        <v>7.3439412484700107E-3</v>
      </c>
      <c r="G28" s="52">
        <v>8.0346898137052172E-3</v>
      </c>
      <c r="H28" s="202">
        <v>6.2987402519496102E-3</v>
      </c>
      <c r="I28" s="204"/>
      <c r="M28" s="174"/>
      <c r="N28" s="337"/>
      <c r="O28" s="337"/>
      <c r="P28" s="337"/>
      <c r="Q28" s="337"/>
      <c r="R28" s="337"/>
      <c r="S28" s="337"/>
      <c r="T28" s="337"/>
      <c r="U28" s="337"/>
      <c r="V28" s="340"/>
      <c r="W28" s="340"/>
      <c r="X28" s="340"/>
      <c r="Y28" s="129"/>
    </row>
    <row r="29" spans="1:25">
      <c r="A29" s="50" t="s">
        <v>182</v>
      </c>
      <c r="B29" s="201">
        <f t="shared" si="0"/>
        <v>4.9136304333046738E-3</v>
      </c>
      <c r="C29" s="202">
        <v>4.8267702406623939E-3</v>
      </c>
      <c r="D29" s="205">
        <v>3.9421813403416562E-3</v>
      </c>
      <c r="E29" s="202">
        <v>6.063542071036483E-3</v>
      </c>
      <c r="F29" s="205">
        <v>4.8959608323133402E-3</v>
      </c>
      <c r="G29" s="52">
        <v>3.9544878835205575E-3</v>
      </c>
      <c r="H29" s="202">
        <v>5.7988402319536086E-3</v>
      </c>
      <c r="I29" s="204"/>
      <c r="J29" s="205"/>
      <c r="K29" s="206"/>
      <c r="M29" s="212"/>
      <c r="N29" s="337"/>
      <c r="O29" s="337"/>
      <c r="P29" s="337"/>
      <c r="Q29" s="337"/>
      <c r="R29" s="337"/>
      <c r="S29" s="337"/>
      <c r="T29" s="337"/>
      <c r="U29" s="337"/>
      <c r="V29" s="340"/>
      <c r="W29" s="340"/>
      <c r="X29" s="340"/>
      <c r="Y29" s="129"/>
    </row>
    <row r="30" spans="1:25">
      <c r="A30" s="50" t="s">
        <v>185</v>
      </c>
      <c r="B30" s="201">
        <f t="shared" si="0"/>
        <v>3.4528731445828825E-3</v>
      </c>
      <c r="C30" s="202">
        <v>3.6069573857715831E-3</v>
      </c>
      <c r="D30" s="205">
        <v>3.0324471848781971E-3</v>
      </c>
      <c r="E30" s="202">
        <v>3.2509996289155044E-3</v>
      </c>
      <c r="F30" s="205">
        <v>3.6719706242350054E-3</v>
      </c>
      <c r="G30" s="52">
        <v>3.755543907724198E-3</v>
      </c>
      <c r="H30" s="202">
        <v>3.3993201359728059E-3</v>
      </c>
      <c r="I30" s="204"/>
      <c r="J30" s="205"/>
      <c r="K30" s="206"/>
      <c r="M30" s="212"/>
      <c r="N30" s="337"/>
      <c r="O30" s="337"/>
      <c r="P30" s="337"/>
      <c r="Q30" s="337"/>
      <c r="R30" s="337"/>
      <c r="S30" s="337"/>
      <c r="T30" s="337"/>
      <c r="U30" s="337"/>
      <c r="V30" s="340"/>
      <c r="W30" s="340"/>
      <c r="X30" s="340"/>
      <c r="Y30" s="129"/>
    </row>
    <row r="31" spans="1:25">
      <c r="A31" s="50" t="s">
        <v>188</v>
      </c>
      <c r="B31" s="201">
        <f t="shared" si="0"/>
        <v>3.1513281969134158E-3</v>
      </c>
      <c r="C31" s="202">
        <v>3.186646812102067E-3</v>
      </c>
      <c r="D31" s="205">
        <v>3.6389366218538364E-3</v>
      </c>
      <c r="E31" s="202">
        <v>2.9194832193879367E-3</v>
      </c>
      <c r="F31" s="205">
        <v>3.6719706242350054E-3</v>
      </c>
      <c r="G31" s="52">
        <v>2.3915517799264437E-3</v>
      </c>
      <c r="H31" s="202">
        <v>3.0993801239752048E-3</v>
      </c>
      <c r="I31" s="204"/>
      <c r="J31" s="205"/>
      <c r="K31" s="206"/>
      <c r="M31" s="212"/>
      <c r="N31" s="337"/>
      <c r="O31" s="337"/>
      <c r="P31" s="337"/>
      <c r="Q31" s="337"/>
      <c r="R31" s="337"/>
      <c r="S31" s="337"/>
      <c r="T31" s="337"/>
      <c r="U31" s="337"/>
      <c r="V31" s="340"/>
      <c r="W31" s="340"/>
      <c r="X31" s="340"/>
      <c r="Y31" s="129"/>
    </row>
    <row r="32" spans="1:25">
      <c r="A32" s="50" t="s">
        <v>180</v>
      </c>
      <c r="B32" s="201">
        <f t="shared" si="0"/>
        <v>3.0749744942078264E-3</v>
      </c>
      <c r="C32" s="202">
        <v>2.6436466143709078E-3</v>
      </c>
      <c r="D32" s="205">
        <v>2.122713029414738E-3</v>
      </c>
      <c r="E32" s="202">
        <v>4.2883251684049913E-3</v>
      </c>
      <c r="F32" s="205">
        <v>2.4479804161566701E-3</v>
      </c>
      <c r="G32" s="52">
        <v>2.8480015729324417E-3</v>
      </c>
      <c r="H32" s="202">
        <v>4.0991801639672061E-3</v>
      </c>
      <c r="I32" s="204"/>
      <c r="J32" s="205"/>
      <c r="K32" s="206"/>
      <c r="N32" s="337"/>
      <c r="O32" s="337"/>
      <c r="P32" s="337"/>
      <c r="Q32" s="337"/>
      <c r="R32" s="337"/>
      <c r="S32" s="337"/>
      <c r="T32" s="337"/>
      <c r="U32" s="337"/>
      <c r="V32" s="340"/>
      <c r="W32" s="340"/>
      <c r="X32" s="340"/>
      <c r="Y32" s="129"/>
    </row>
    <row r="33" spans="1:25">
      <c r="A33" s="50" t="s">
        <v>204</v>
      </c>
      <c r="B33" s="201">
        <f t="shared" si="0"/>
        <v>1.3695583165480238E-3</v>
      </c>
      <c r="C33" s="202">
        <v>3.6600065813539786E-4</v>
      </c>
      <c r="D33" s="205">
        <v>2.0216314565854646E-3</v>
      </c>
      <c r="E33" s="202">
        <v>2.4061674885065411E-3</v>
      </c>
      <c r="F33" s="205">
        <v>1.223990208078335E-3</v>
      </c>
      <c r="G33" s="52">
        <v>0</v>
      </c>
      <c r="H33" s="202">
        <v>2.1995600879824036E-3</v>
      </c>
      <c r="I33" s="204"/>
      <c r="J33" s="205"/>
      <c r="K33" s="206"/>
      <c r="M33" s="103" t="s">
        <v>312</v>
      </c>
      <c r="N33" s="342" t="s">
        <v>527</v>
      </c>
      <c r="O33" s="342"/>
      <c r="P33" s="342"/>
      <c r="Q33" s="342"/>
      <c r="R33" s="342"/>
      <c r="S33" s="342"/>
      <c r="T33" s="342"/>
      <c r="U33" s="342"/>
      <c r="V33" s="340"/>
      <c r="W33" s="340"/>
      <c r="X33" s="340"/>
      <c r="Y33" s="129"/>
    </row>
    <row r="34" spans="1:25" s="154" customFormat="1" ht="15" customHeight="1">
      <c r="A34" s="190" t="s">
        <v>205</v>
      </c>
      <c r="B34" s="207">
        <f t="shared" si="0"/>
        <v>2.4783602358414855E-4</v>
      </c>
      <c r="C34" s="208">
        <v>3.6703773388846363E-4</v>
      </c>
      <c r="D34" s="54">
        <v>2.021631456585465E-4</v>
      </c>
      <c r="E34" s="208">
        <v>3.2830818620955919E-4</v>
      </c>
      <c r="F34" s="54">
        <v>0</v>
      </c>
      <c r="G34" s="54">
        <v>2.8956706375072162E-4</v>
      </c>
      <c r="H34" s="208">
        <v>2.9994001199760045E-4</v>
      </c>
      <c r="I34" s="218"/>
      <c r="J34" s="54"/>
      <c r="K34" s="209"/>
      <c r="M34" s="154" t="s">
        <v>548</v>
      </c>
      <c r="N34" s="343" t="s">
        <v>549</v>
      </c>
      <c r="O34" s="343"/>
      <c r="P34" s="343"/>
      <c r="Q34" s="343"/>
      <c r="R34" s="343"/>
      <c r="S34" s="343"/>
      <c r="T34" s="343"/>
      <c r="U34" s="343"/>
      <c r="V34" s="334"/>
      <c r="W34" s="334"/>
      <c r="X34" s="334"/>
    </row>
    <row r="35" spans="1:25">
      <c r="A35" s="199" t="s">
        <v>544</v>
      </c>
      <c r="B35" s="213">
        <f>SUM(B2:B34)</f>
        <v>1</v>
      </c>
      <c r="C35" s="200">
        <f t="shared" ref="C35:K35" si="1">SUM(C2:C34)</f>
        <v>1</v>
      </c>
      <c r="D35" s="200">
        <f t="shared" si="1"/>
        <v>1</v>
      </c>
      <c r="E35" s="200">
        <f t="shared" si="1"/>
        <v>1.0000000000000002</v>
      </c>
      <c r="F35" s="200">
        <f t="shared" si="1"/>
        <v>0.99999999999999956</v>
      </c>
      <c r="G35" s="200">
        <f t="shared" si="1"/>
        <v>1.0000000000000002</v>
      </c>
      <c r="H35" s="200">
        <f>SUM(H2:H34)</f>
        <v>0.99999999999999989</v>
      </c>
      <c r="I35" s="200">
        <f>SUM(I2:I34)</f>
        <v>0</v>
      </c>
      <c r="J35" s="200">
        <f t="shared" si="1"/>
        <v>0</v>
      </c>
      <c r="K35" s="211">
        <f t="shared" si="1"/>
        <v>0</v>
      </c>
      <c r="N35" s="332"/>
      <c r="O35" s="332"/>
      <c r="P35" s="332"/>
      <c r="Q35" s="332"/>
      <c r="R35" s="332"/>
      <c r="S35" s="332"/>
      <c r="T35" s="332"/>
      <c r="U35" s="332"/>
      <c r="V35" s="340"/>
      <c r="W35" s="340"/>
      <c r="X35" s="340"/>
    </row>
    <row r="36" spans="1:25" ht="15" hidden="1" customHeight="1">
      <c r="H36" s="47"/>
      <c r="M36" s="174"/>
      <c r="N36" s="178"/>
      <c r="O36" s="5"/>
    </row>
    <row r="37" spans="1:25" ht="15" hidden="1" customHeight="1">
      <c r="M37" s="174"/>
      <c r="N37" s="178"/>
      <c r="O37" s="5"/>
    </row>
    <row r="38" spans="1:25" ht="15" hidden="1" customHeight="1">
      <c r="M38" s="174"/>
      <c r="N38" s="178"/>
      <c r="O38" s="5"/>
    </row>
    <row r="39" spans="1:25" ht="15" hidden="1" customHeight="1">
      <c r="M39" s="174"/>
      <c r="N39" s="178"/>
      <c r="O39" s="5"/>
    </row>
    <row r="40" spans="1:25" ht="15" hidden="1" customHeight="1">
      <c r="M40" s="174"/>
      <c r="N40" s="178"/>
      <c r="O40" s="5"/>
    </row>
    <row r="41" spans="1:25" ht="15" hidden="1" customHeight="1">
      <c r="M41" s="174"/>
      <c r="N41" s="178"/>
      <c r="O41" s="5"/>
    </row>
    <row r="42" spans="1:25" ht="15" hidden="1" customHeight="1">
      <c r="M42" s="174"/>
      <c r="N42" s="178"/>
      <c r="O42" s="5"/>
    </row>
    <row r="43" spans="1:25" ht="15" hidden="1" customHeight="1">
      <c r="M43" s="174"/>
      <c r="N43" s="178"/>
      <c r="O43" s="5"/>
    </row>
    <row r="44" spans="1:25" ht="15" hidden="1" customHeight="1">
      <c r="M44" s="174"/>
      <c r="N44" s="178"/>
      <c r="O44" s="5"/>
    </row>
    <row r="45" spans="1:25" ht="15" hidden="1" customHeight="1">
      <c r="M45" s="174"/>
      <c r="N45" s="178"/>
      <c r="O45" s="5"/>
    </row>
    <row r="46" spans="1:25" ht="15" hidden="1" customHeight="1">
      <c r="M46" s="174"/>
      <c r="N46" s="178"/>
      <c r="O46" s="5"/>
    </row>
    <row r="47" spans="1:25" ht="15" hidden="1" customHeight="1">
      <c r="M47" s="174"/>
      <c r="N47" s="178"/>
      <c r="O47" s="5"/>
    </row>
    <row r="48" spans="1:25" ht="15" hidden="1" customHeight="1">
      <c r="M48" s="174"/>
      <c r="N48" s="178"/>
      <c r="O48" s="5"/>
    </row>
    <row r="49" spans="13:17" ht="15" hidden="1" customHeight="1">
      <c r="M49" s="174"/>
      <c r="N49" s="178"/>
      <c r="O49" s="5"/>
    </row>
    <row r="50" spans="13:17" ht="15" hidden="1" customHeight="1">
      <c r="M50" s="174"/>
      <c r="N50" s="178"/>
      <c r="O50" s="5"/>
    </row>
    <row r="51" spans="13:17" ht="15" hidden="1" customHeight="1">
      <c r="M51" s="174"/>
      <c r="N51" s="178"/>
      <c r="O51" s="5"/>
    </row>
    <row r="52" spans="13:17" ht="15" hidden="1" customHeight="1">
      <c r="M52" s="174"/>
      <c r="N52" s="178"/>
      <c r="O52" s="5"/>
    </row>
    <row r="53" spans="13:17" ht="15" hidden="1" customHeight="1">
      <c r="M53" s="174"/>
      <c r="N53" s="178"/>
      <c r="O53" s="5"/>
    </row>
    <row r="54" spans="13:17" ht="15" hidden="1" customHeight="1">
      <c r="M54" s="174"/>
      <c r="N54" s="178"/>
      <c r="O54" s="5"/>
    </row>
    <row r="55" spans="13:17" ht="15" hidden="1" customHeight="1">
      <c r="M55" s="174"/>
      <c r="N55" s="178"/>
      <c r="O55" s="5"/>
      <c r="Q55" s="2"/>
    </row>
    <row r="56" spans="13:17" ht="15" hidden="1" customHeight="1">
      <c r="M56" s="174"/>
      <c r="N56" s="178"/>
      <c r="O56" s="5"/>
      <c r="Q56" s="2"/>
    </row>
    <row r="57" spans="13:17" ht="15" hidden="1" customHeight="1">
      <c r="M57" s="177"/>
      <c r="N57" s="5"/>
      <c r="Q57" s="2"/>
    </row>
    <row r="58" spans="13:17" ht="15" hidden="1" customHeight="1">
      <c r="M58" s="177"/>
      <c r="N58" s="5"/>
      <c r="O58" s="1"/>
      <c r="Q58" s="2"/>
    </row>
    <row r="59" spans="13:17" ht="15" hidden="1" customHeight="1">
      <c r="M59" s="177"/>
      <c r="N59" s="5"/>
      <c r="O59" s="1"/>
      <c r="Q59" s="2"/>
    </row>
    <row r="60" spans="13:17" ht="15" hidden="1" customHeight="1">
      <c r="M60" s="177"/>
      <c r="N60" s="5"/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>
      <c r="O74" s="1"/>
      <c r="Q74" s="2"/>
    </row>
    <row r="75" spans="15:17" ht="15" hidden="1" customHeight="1">
      <c r="O75" s="1"/>
      <c r="Q75" s="2"/>
    </row>
    <row r="76" spans="15:17" ht="15" hidden="1" customHeight="1">
      <c r="O76" s="1"/>
      <c r="Q76" s="2"/>
    </row>
    <row r="77" spans="15:17" ht="15" hidden="1" customHeight="1">
      <c r="O77" s="1"/>
      <c r="Q77" s="2"/>
    </row>
    <row r="78" spans="15:17" ht="15" hidden="1" customHeight="1">
      <c r="O78" s="1"/>
      <c r="Q78" s="2"/>
    </row>
    <row r="79" spans="15:17" ht="15" hidden="1" customHeight="1">
      <c r="O79" s="1"/>
      <c r="Q79" s="2"/>
    </row>
    <row r="80" spans="15:17" ht="15" hidden="1" customHeight="1">
      <c r="O80" s="1"/>
      <c r="Q80" s="2"/>
    </row>
    <row r="81" spans="15:15" ht="15" hidden="1" customHeight="1"/>
    <row r="82" spans="15:15" ht="15" hidden="1" customHeight="1"/>
    <row r="83" spans="15:15" ht="15" hidden="1" customHeight="1">
      <c r="O83" s="47"/>
    </row>
    <row r="84" spans="15:15" ht="15" hidden="1" customHeight="1"/>
    <row r="85" spans="15:15" ht="15" hidden="1" customHeight="1"/>
    <row r="86" spans="15:15" ht="15" hidden="1" customHeight="1"/>
    <row r="87" spans="15:15" ht="15" hidden="1" customHeight="1"/>
    <row r="88" spans="15:15" ht="15" hidden="1" customHeight="1"/>
    <row r="89" spans="15:15" ht="15" hidden="1" customHeight="1"/>
  </sheetData>
  <sortState ref="I2:J34">
    <sortCondition descending="1" ref="J2:J34"/>
  </sortState>
  <mergeCells count="70">
    <mergeCell ref="N2:U2"/>
    <mergeCell ref="V2:X2"/>
    <mergeCell ref="N3:U3"/>
    <mergeCell ref="V3:X3"/>
    <mergeCell ref="N4:U4"/>
    <mergeCell ref="V4:X4"/>
    <mergeCell ref="N5:U5"/>
    <mergeCell ref="V5:X5"/>
    <mergeCell ref="N6:U6"/>
    <mergeCell ref="V6:X6"/>
    <mergeCell ref="N7:U7"/>
    <mergeCell ref="V7:X7"/>
    <mergeCell ref="N8:U8"/>
    <mergeCell ref="V8:X8"/>
    <mergeCell ref="N9:U9"/>
    <mergeCell ref="V9:X9"/>
    <mergeCell ref="N10:U10"/>
    <mergeCell ref="V10:X10"/>
    <mergeCell ref="N11:U11"/>
    <mergeCell ref="V11:X11"/>
    <mergeCell ref="N12:U12"/>
    <mergeCell ref="V12:X12"/>
    <mergeCell ref="N13:U13"/>
    <mergeCell ref="V13:X13"/>
    <mergeCell ref="N14:U14"/>
    <mergeCell ref="V14:X14"/>
    <mergeCell ref="N15:U15"/>
    <mergeCell ref="V15:X15"/>
    <mergeCell ref="N16:U16"/>
    <mergeCell ref="V16:X16"/>
    <mergeCell ref="V22:X22"/>
    <mergeCell ref="N17:U17"/>
    <mergeCell ref="V17:X17"/>
    <mergeCell ref="N18:U18"/>
    <mergeCell ref="V18:X18"/>
    <mergeCell ref="N19:U19"/>
    <mergeCell ref="V19:X19"/>
    <mergeCell ref="N33:U33"/>
    <mergeCell ref="V34:X34"/>
    <mergeCell ref="N35:U35"/>
    <mergeCell ref="V35:X35"/>
    <mergeCell ref="V33:X33"/>
    <mergeCell ref="N34:U34"/>
    <mergeCell ref="V30:X30"/>
    <mergeCell ref="V31:X31"/>
    <mergeCell ref="V32:X32"/>
    <mergeCell ref="N27:U27"/>
    <mergeCell ref="N26:U26"/>
    <mergeCell ref="N28:U28"/>
    <mergeCell ref="N30:U30"/>
    <mergeCell ref="N31:U31"/>
    <mergeCell ref="N29:U29"/>
    <mergeCell ref="V29:X29"/>
    <mergeCell ref="N32:U32"/>
    <mergeCell ref="V1:XFD1"/>
    <mergeCell ref="N1:U1"/>
    <mergeCell ref="V26:X26"/>
    <mergeCell ref="V27:X27"/>
    <mergeCell ref="V28:X28"/>
    <mergeCell ref="N23:U23"/>
    <mergeCell ref="V23:X23"/>
    <mergeCell ref="N24:U24"/>
    <mergeCell ref="V24:X24"/>
    <mergeCell ref="N25:U25"/>
    <mergeCell ref="V25:X25"/>
    <mergeCell ref="N20:U20"/>
    <mergeCell ref="V20:X20"/>
    <mergeCell ref="N21:U21"/>
    <mergeCell ref="V21:X21"/>
    <mergeCell ref="N22:U22"/>
  </mergeCells>
  <hyperlinks>
    <hyperlink ref="D1" r:id="rId1" display="https://www.sttmedia.com/characterfrequency-russian" xr:uid="{A8F42F80-BA89-45F1-9FE0-123F41C278BB}"/>
    <hyperlink ref="E1" r:id="rId2" display="http://simia.net/letters/index.html" xr:uid="{875A99E9-83DD-45CF-803B-8A9305B8D221}"/>
    <hyperlink ref="C1" r:id="rId3" display="http://dict.ruslang.ru/freq.php?act=show&amp;dic=freq_letters" xr:uid="{3134644D-8E0B-46DF-9B40-B5EFA4925DA3}"/>
    <hyperlink ref="N2" r:id="rId4" xr:uid="{48E34267-5A7E-4445-A4DD-F4D42D1C10DE}"/>
    <hyperlink ref="N3" r:id="rId5" xr:uid="{3391939D-B145-4D4B-9DAE-C1F9B29D5285}"/>
    <hyperlink ref="N4" r:id="rId6" xr:uid="{CB7A1D9D-8438-4DC7-90C3-88B731947684}"/>
    <hyperlink ref="N6" r:id="rId7" xr:uid="{EA8ED524-082E-48AF-8C63-550FD6BD0F70}"/>
    <hyperlink ref="G1" r:id="rId8" xr:uid="{2DCE117B-BA3D-4BCD-BFF9-1C10DB42344D}"/>
    <hyperlink ref="N7" r:id="rId9" xr:uid="{6EC576FB-0E90-46F5-938B-D5476180A675}"/>
    <hyperlink ref="H1" r:id="rId10" xr:uid="{49AE148C-99A1-401B-BFDC-EE9BAFF94502}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F7C0-96C3-48EC-A72D-616C075F029E}">
  <sheetPr>
    <tabColor rgb="FF92D050"/>
  </sheetPr>
  <dimension ref="A1:Y83"/>
  <sheetViews>
    <sheetView workbookViewId="0">
      <pane xSplit="1" topLeftCell="B1" activePane="topRight" state="frozen"/>
      <selection pane="topRight"/>
    </sheetView>
  </sheetViews>
  <sheetFormatPr defaultColWidth="0" defaultRowHeight="15" customHeight="1" zeroHeight="1"/>
  <cols>
    <col min="1" max="1" width="5.28515625" style="128" bestFit="1" customWidth="1"/>
    <col min="2" max="2" width="9.7109375" style="214" customWidth="1"/>
    <col min="3" max="10" width="9.7109375" style="128" customWidth="1"/>
    <col min="11" max="11" width="9.7109375" style="192" customWidth="1"/>
    <col min="12" max="24" width="9.7109375" style="128" customWidth="1"/>
    <col min="25" max="25" width="10.7109375" style="128" hidden="1" customWidth="1"/>
    <col min="26" max="16384" width="9.140625" style="128" hidden="1"/>
  </cols>
  <sheetData>
    <row r="1" spans="1:25" s="334" customFormat="1">
      <c r="A1" s="171"/>
      <c r="B1" s="196" t="s">
        <v>246</v>
      </c>
      <c r="C1" s="176" t="s">
        <v>537</v>
      </c>
      <c r="D1" s="176" t="s">
        <v>525</v>
      </c>
      <c r="E1" s="176"/>
      <c r="F1" s="215"/>
      <c r="G1" s="210"/>
      <c r="H1" s="176"/>
      <c r="I1" s="176"/>
      <c r="J1" s="176"/>
      <c r="K1" s="179"/>
      <c r="L1" s="154"/>
      <c r="M1" s="198"/>
      <c r="N1" s="333"/>
      <c r="O1" s="333"/>
      <c r="P1" s="333"/>
      <c r="Q1" s="333"/>
      <c r="R1" s="333"/>
      <c r="S1" s="333"/>
      <c r="T1" s="333"/>
      <c r="U1" s="333"/>
    </row>
    <row r="2" spans="1:25">
      <c r="A2" s="50" t="s">
        <v>174</v>
      </c>
      <c r="B2" s="201">
        <f>AVERAGE(C2:K2)</f>
        <v>9.311140274114163E-2</v>
      </c>
      <c r="C2" s="202">
        <v>9.2883595235712157E-2</v>
      </c>
      <c r="D2" s="52">
        <v>9.3339210246571089E-2</v>
      </c>
      <c r="E2" s="202"/>
      <c r="F2" s="203"/>
      <c r="G2" s="52"/>
      <c r="H2" s="202"/>
      <c r="I2" s="204"/>
      <c r="J2" s="205"/>
      <c r="K2" s="206"/>
      <c r="M2" s="128" t="s">
        <v>207</v>
      </c>
      <c r="N2" s="346" t="s">
        <v>241</v>
      </c>
      <c r="O2" s="347"/>
      <c r="P2" s="347"/>
      <c r="Q2" s="347"/>
      <c r="R2" s="347"/>
      <c r="S2" s="347"/>
      <c r="T2" s="347"/>
      <c r="U2" s="347"/>
      <c r="V2" s="341"/>
      <c r="W2" s="341"/>
      <c r="X2" s="341"/>
      <c r="Y2" s="170"/>
    </row>
    <row r="3" spans="1:25">
      <c r="A3" s="50" t="s">
        <v>160</v>
      </c>
      <c r="B3" s="201">
        <f>AVERAGE(C3:K3)</f>
        <v>8.3545751730369988E-2</v>
      </c>
      <c r="C3" s="202">
        <v>8.3475127614853387E-2</v>
      </c>
      <c r="D3" s="205">
        <v>8.361637584588659E-2</v>
      </c>
      <c r="E3" s="202"/>
      <c r="F3" s="203"/>
      <c r="G3" s="52"/>
      <c r="H3" s="202"/>
      <c r="I3" s="204"/>
      <c r="J3" s="205"/>
      <c r="K3" s="206"/>
      <c r="M3" s="128" t="s">
        <v>209</v>
      </c>
      <c r="N3" s="344" t="s">
        <v>210</v>
      </c>
      <c r="O3" s="338"/>
      <c r="P3" s="338"/>
      <c r="Q3" s="338"/>
      <c r="R3" s="338"/>
      <c r="S3" s="338"/>
      <c r="T3" s="338"/>
      <c r="U3" s="338"/>
      <c r="V3" s="340"/>
      <c r="W3" s="340"/>
      <c r="X3" s="340"/>
      <c r="Y3" s="129"/>
    </row>
    <row r="4" spans="1:25">
      <c r="A4" s="50" t="s">
        <v>173</v>
      </c>
      <c r="B4" s="201">
        <f t="shared" ref="B4:B34" si="0">AVERAGE(C4:K4)</f>
        <v>7.2046623530140116E-2</v>
      </c>
      <c r="C4" s="202">
        <v>7.1063957561805641E-2</v>
      </c>
      <c r="D4" s="205">
        <v>7.3029289498474592E-2</v>
      </c>
      <c r="E4" s="202"/>
      <c r="F4" s="203"/>
      <c r="G4" s="52"/>
      <c r="H4" s="202"/>
      <c r="I4" s="204"/>
      <c r="J4" s="205"/>
      <c r="K4" s="206"/>
      <c r="N4" s="344"/>
      <c r="O4" s="338"/>
      <c r="P4" s="338"/>
      <c r="Q4" s="338"/>
      <c r="R4" s="338"/>
      <c r="S4" s="338"/>
      <c r="T4" s="338"/>
      <c r="U4" s="338"/>
      <c r="V4" s="340"/>
      <c r="W4" s="340"/>
      <c r="X4" s="340"/>
      <c r="Y4" s="129"/>
    </row>
    <row r="5" spans="1:25">
      <c r="A5" s="50" t="s">
        <v>202</v>
      </c>
      <c r="B5" s="201">
        <f t="shared" si="0"/>
        <v>6.3749555496521837E-2</v>
      </c>
      <c r="C5" s="202">
        <v>6.2356120508457624E-2</v>
      </c>
      <c r="D5" s="205">
        <v>6.5142990484586064E-2</v>
      </c>
      <c r="E5" s="202"/>
      <c r="F5" s="205"/>
      <c r="G5" s="52"/>
      <c r="H5" s="202"/>
      <c r="I5" s="204"/>
      <c r="J5" s="205"/>
      <c r="K5" s="206"/>
      <c r="N5" s="338"/>
      <c r="O5" s="338"/>
      <c r="P5" s="338"/>
      <c r="Q5" s="338"/>
      <c r="R5" s="338"/>
      <c r="S5" s="338"/>
      <c r="T5" s="338"/>
      <c r="U5" s="338"/>
      <c r="V5" s="340"/>
      <c r="W5" s="340"/>
      <c r="X5" s="340"/>
      <c r="Y5" s="129"/>
    </row>
    <row r="6" spans="1:25">
      <c r="A6" s="50" t="s">
        <v>168</v>
      </c>
      <c r="B6" s="201">
        <f t="shared" si="0"/>
        <v>5.8385291323886125E-2</v>
      </c>
      <c r="C6" s="202">
        <v>6.005404864377941E-2</v>
      </c>
      <c r="D6" s="205">
        <v>5.671653400399284E-2</v>
      </c>
      <c r="E6" s="202"/>
      <c r="F6" s="205"/>
      <c r="G6" s="52"/>
      <c r="H6" s="202"/>
      <c r="I6" s="204"/>
      <c r="J6" s="205"/>
      <c r="K6" s="206"/>
      <c r="N6" s="344"/>
      <c r="O6" s="338"/>
      <c r="P6" s="338"/>
      <c r="Q6" s="338"/>
      <c r="R6" s="338"/>
      <c r="S6" s="338"/>
      <c r="T6" s="338"/>
      <c r="U6" s="338"/>
      <c r="V6" s="345"/>
      <c r="W6" s="345"/>
      <c r="X6" s="345"/>
      <c r="Y6" s="129"/>
    </row>
    <row r="7" spans="1:25">
      <c r="A7" s="50" t="s">
        <v>176</v>
      </c>
      <c r="B7" s="201">
        <f t="shared" si="0"/>
        <v>5.5134760255943389E-2</v>
      </c>
      <c r="C7" s="202">
        <v>5.4849364427985201E-2</v>
      </c>
      <c r="D7" s="205">
        <v>5.5420156083901578E-2</v>
      </c>
      <c r="E7" s="202"/>
      <c r="F7" s="205"/>
      <c r="G7" s="52"/>
      <c r="H7" s="202"/>
      <c r="I7" s="204"/>
      <c r="J7" s="205"/>
      <c r="K7" s="206"/>
      <c r="N7" s="336"/>
      <c r="O7" s="336"/>
      <c r="P7" s="336"/>
      <c r="Q7" s="336"/>
      <c r="R7" s="336"/>
      <c r="S7" s="336"/>
      <c r="T7" s="336"/>
      <c r="U7" s="336"/>
      <c r="V7" s="340"/>
      <c r="W7" s="340"/>
      <c r="X7" s="340"/>
      <c r="Y7" s="129"/>
    </row>
    <row r="8" spans="1:25">
      <c r="A8" s="50" t="s">
        <v>162</v>
      </c>
      <c r="B8" s="201">
        <f t="shared" si="0"/>
        <v>5.458666137697072E-2</v>
      </c>
      <c r="C8" s="202">
        <v>5.504954459013113E-2</v>
      </c>
      <c r="D8" s="205">
        <v>5.412377816381031E-2</v>
      </c>
      <c r="E8" s="202"/>
      <c r="F8" s="205"/>
      <c r="G8" s="52"/>
      <c r="H8" s="202"/>
      <c r="I8" s="204"/>
      <c r="J8" s="205"/>
      <c r="K8" s="206"/>
      <c r="N8" s="336"/>
      <c r="O8" s="336"/>
      <c r="P8" s="336"/>
      <c r="Q8" s="336"/>
      <c r="R8" s="336"/>
      <c r="S8" s="336"/>
      <c r="T8" s="336"/>
      <c r="U8" s="336"/>
      <c r="V8" s="340"/>
      <c r="W8" s="340"/>
      <c r="X8" s="340"/>
      <c r="Y8" s="129"/>
    </row>
    <row r="9" spans="1:25">
      <c r="A9" s="50" t="s">
        <v>178</v>
      </c>
      <c r="B9" s="201">
        <f t="shared" si="0"/>
        <v>4.7854475857590721E-2</v>
      </c>
      <c r="C9" s="202">
        <v>4.7742968671804636E-2</v>
      </c>
      <c r="D9" s="205">
        <v>4.7965983043376806E-2</v>
      </c>
      <c r="E9" s="202"/>
      <c r="F9" s="205"/>
      <c r="G9" s="52"/>
      <c r="H9" s="202"/>
      <c r="I9" s="204"/>
      <c r="J9" s="205"/>
      <c r="K9" s="206"/>
      <c r="N9" s="336"/>
      <c r="O9" s="336"/>
      <c r="P9" s="336"/>
      <c r="Q9" s="336"/>
      <c r="R9" s="336"/>
      <c r="S9" s="336"/>
      <c r="T9" s="336"/>
      <c r="U9" s="336"/>
      <c r="V9" s="340"/>
      <c r="W9" s="340"/>
      <c r="X9" s="340"/>
      <c r="Y9" s="129"/>
    </row>
    <row r="10" spans="1:25">
      <c r="A10" s="50" t="s">
        <v>165</v>
      </c>
      <c r="B10" s="201">
        <f t="shared" si="0"/>
        <v>4.6089413181206518E-2</v>
      </c>
      <c r="C10" s="202">
        <v>4.5941347212491254E-2</v>
      </c>
      <c r="D10" s="205">
        <v>4.6237479149921788E-2</v>
      </c>
      <c r="E10" s="202"/>
      <c r="F10" s="205"/>
      <c r="G10" s="52"/>
      <c r="H10" s="202"/>
      <c r="I10" s="204"/>
      <c r="J10" s="205"/>
      <c r="K10" s="206"/>
      <c r="N10" s="336"/>
      <c r="O10" s="336"/>
      <c r="P10" s="336"/>
      <c r="Q10" s="336"/>
      <c r="R10" s="336"/>
      <c r="S10" s="336"/>
      <c r="T10" s="336"/>
      <c r="U10" s="336"/>
      <c r="V10" s="340"/>
      <c r="W10" s="340"/>
      <c r="X10" s="340"/>
      <c r="Y10" s="129"/>
    </row>
    <row r="11" spans="1:25" ht="15" customHeight="1">
      <c r="A11" s="50" t="s">
        <v>177</v>
      </c>
      <c r="B11" s="201">
        <f t="shared" si="0"/>
        <v>4.5395149886758385E-2</v>
      </c>
      <c r="C11" s="202">
        <v>4.5741167050345317E-2</v>
      </c>
      <c r="D11" s="205">
        <v>4.5049132723171459E-2</v>
      </c>
      <c r="E11" s="202"/>
      <c r="F11" s="205"/>
      <c r="G11" s="52"/>
      <c r="H11" s="202"/>
      <c r="I11" s="204"/>
      <c r="J11" s="205"/>
      <c r="K11" s="206"/>
      <c r="N11" s="337"/>
      <c r="O11" s="337"/>
      <c r="P11" s="337"/>
      <c r="Q11" s="337"/>
      <c r="R11" s="337"/>
      <c r="S11" s="337"/>
      <c r="T11" s="337"/>
      <c r="U11" s="337"/>
      <c r="V11" s="340"/>
      <c r="W11" s="340"/>
      <c r="X11" s="340"/>
      <c r="Y11" s="129"/>
    </row>
    <row r="12" spans="1:25">
      <c r="A12" s="50" t="s">
        <v>170</v>
      </c>
      <c r="B12" s="201">
        <f t="shared" si="0"/>
        <v>4.0489984202701029E-2</v>
      </c>
      <c r="C12" s="202">
        <v>4.0036032429186276E-2</v>
      </c>
      <c r="D12" s="205">
        <v>4.0943935976215783E-2</v>
      </c>
      <c r="E12" s="202"/>
      <c r="F12" s="205"/>
      <c r="G12" s="52"/>
      <c r="H12" s="202"/>
      <c r="I12" s="204"/>
      <c r="J12" s="205"/>
      <c r="K12" s="206"/>
      <c r="M12" s="49"/>
      <c r="N12" s="337"/>
      <c r="O12" s="337"/>
      <c r="P12" s="337"/>
      <c r="Q12" s="337"/>
      <c r="R12" s="337"/>
      <c r="S12" s="337"/>
      <c r="T12" s="337"/>
      <c r="U12" s="337"/>
      <c r="V12" s="340"/>
      <c r="W12" s="340"/>
      <c r="X12" s="340"/>
      <c r="Y12" s="129"/>
    </row>
    <row r="13" spans="1:25">
      <c r="A13" s="50" t="s">
        <v>171</v>
      </c>
      <c r="B13" s="201">
        <f t="shared" si="0"/>
        <v>3.8411165025490634E-2</v>
      </c>
      <c r="C13" s="202">
        <v>3.9335401861675522E-2</v>
      </c>
      <c r="D13" s="205">
        <v>3.7486928189305747E-2</v>
      </c>
      <c r="E13" s="202"/>
      <c r="F13" s="205"/>
      <c r="G13" s="52"/>
      <c r="H13" s="202"/>
      <c r="I13" s="204"/>
      <c r="J13" s="205"/>
      <c r="K13" s="206"/>
      <c r="N13" s="337"/>
      <c r="O13" s="337"/>
      <c r="P13" s="337"/>
      <c r="Q13" s="337"/>
      <c r="R13" s="337"/>
      <c r="S13" s="337"/>
      <c r="T13" s="337"/>
      <c r="U13" s="337"/>
      <c r="V13" s="340"/>
      <c r="W13" s="340"/>
      <c r="X13" s="340"/>
      <c r="Y13" s="129"/>
    </row>
    <row r="14" spans="1:25">
      <c r="A14" s="50" t="s">
        <v>179</v>
      </c>
      <c r="B14" s="201">
        <f t="shared" si="0"/>
        <v>3.4578372862574688E-2</v>
      </c>
      <c r="C14" s="202">
        <v>3.3830447402662403E-2</v>
      </c>
      <c r="D14" s="205">
        <v>3.5326298322486974E-2</v>
      </c>
      <c r="E14" s="202"/>
      <c r="F14" s="205"/>
      <c r="G14" s="52"/>
      <c r="H14" s="202"/>
      <c r="I14" s="205"/>
      <c r="J14" s="205"/>
      <c r="K14" s="206"/>
      <c r="N14" s="337"/>
      <c r="O14" s="337"/>
      <c r="P14" s="337"/>
      <c r="Q14" s="337"/>
      <c r="R14" s="337"/>
      <c r="S14" s="337"/>
      <c r="T14" s="337"/>
      <c r="U14" s="337"/>
      <c r="V14" s="340"/>
      <c r="W14" s="340"/>
      <c r="X14" s="340"/>
      <c r="Y14" s="129"/>
    </row>
    <row r="15" spans="1:25">
      <c r="A15" s="50" t="s">
        <v>164</v>
      </c>
      <c r="B15" s="201">
        <f t="shared" si="0"/>
        <v>3.1356459165293157E-2</v>
      </c>
      <c r="C15" s="202">
        <v>3.0627564808327502E-2</v>
      </c>
      <c r="D15" s="205">
        <v>3.208535352225881E-2</v>
      </c>
      <c r="E15" s="202"/>
      <c r="F15" s="205"/>
      <c r="G15" s="52"/>
      <c r="H15" s="202"/>
      <c r="I15" s="204"/>
      <c r="J15" s="205"/>
      <c r="K15" s="206"/>
      <c r="N15" s="337"/>
      <c r="O15" s="337"/>
      <c r="P15" s="337"/>
      <c r="Q15" s="337"/>
      <c r="R15" s="337"/>
      <c r="S15" s="337"/>
      <c r="T15" s="337"/>
      <c r="U15" s="337"/>
      <c r="V15" s="340"/>
      <c r="W15" s="340"/>
      <c r="X15" s="340"/>
      <c r="Y15" s="129"/>
    </row>
    <row r="16" spans="1:25">
      <c r="A16" s="50" t="s">
        <v>172</v>
      </c>
      <c r="B16" s="201">
        <f t="shared" si="0"/>
        <v>3.0238011309749242E-2</v>
      </c>
      <c r="C16" s="202">
        <v>3.0227204484035642E-2</v>
      </c>
      <c r="D16" s="205">
        <v>3.0248818135462846E-2</v>
      </c>
      <c r="E16" s="202"/>
      <c r="F16" s="205"/>
      <c r="G16" s="52"/>
      <c r="H16" s="202"/>
      <c r="I16" s="204"/>
      <c r="J16" s="205"/>
      <c r="K16" s="206"/>
      <c r="N16" s="337"/>
      <c r="O16" s="337"/>
      <c r="P16" s="337"/>
      <c r="Q16" s="337"/>
      <c r="R16" s="337"/>
      <c r="S16" s="337"/>
      <c r="T16" s="337"/>
      <c r="U16" s="337"/>
      <c r="V16" s="340"/>
      <c r="W16" s="340"/>
      <c r="X16" s="340"/>
      <c r="Y16" s="129"/>
    </row>
    <row r="17" spans="1:25">
      <c r="A17" s="50" t="s">
        <v>175</v>
      </c>
      <c r="B17" s="201">
        <f t="shared" si="0"/>
        <v>2.8256885646683168E-2</v>
      </c>
      <c r="C17" s="202">
        <v>2.842558302472226E-2</v>
      </c>
      <c r="D17" s="205">
        <v>2.8088188268644076E-2</v>
      </c>
      <c r="E17" s="202"/>
      <c r="F17" s="205"/>
      <c r="G17" s="52"/>
      <c r="H17" s="202"/>
      <c r="I17" s="204"/>
      <c r="J17" s="205"/>
      <c r="K17" s="206"/>
      <c r="N17" s="337"/>
      <c r="O17" s="337"/>
      <c r="P17" s="337"/>
      <c r="Q17" s="337"/>
      <c r="R17" s="337"/>
      <c r="S17" s="337"/>
      <c r="T17" s="337"/>
      <c r="U17" s="337"/>
      <c r="V17" s="340"/>
      <c r="W17" s="340"/>
      <c r="X17" s="340"/>
      <c r="Y17" s="129"/>
    </row>
    <row r="18" spans="1:25">
      <c r="A18" s="50" t="s">
        <v>167</v>
      </c>
      <c r="B18" s="201">
        <f t="shared" si="0"/>
        <v>2.0826466126721049E-2</v>
      </c>
      <c r="C18" s="202">
        <v>2.1018917025322797E-2</v>
      </c>
      <c r="D18" s="205">
        <v>2.06340152281193E-2</v>
      </c>
      <c r="E18" s="202"/>
      <c r="F18" s="205"/>
      <c r="G18" s="52"/>
      <c r="H18" s="202"/>
      <c r="I18" s="204"/>
      <c r="J18" s="205"/>
      <c r="K18" s="206"/>
      <c r="N18" s="337"/>
      <c r="O18" s="337"/>
      <c r="P18" s="337"/>
      <c r="Q18" s="337"/>
      <c r="R18" s="337"/>
      <c r="S18" s="337"/>
      <c r="T18" s="337"/>
      <c r="U18" s="337"/>
      <c r="V18" s="340"/>
      <c r="W18" s="340"/>
      <c r="X18" s="340"/>
      <c r="Y18" s="129"/>
    </row>
    <row r="19" spans="1:25">
      <c r="A19" s="50" t="s">
        <v>190</v>
      </c>
      <c r="B19" s="201">
        <f t="shared" si="0"/>
        <v>2.0208468676541969E-2</v>
      </c>
      <c r="C19" s="202">
        <v>2.161945751176059E-2</v>
      </c>
      <c r="D19" s="205">
        <v>1.8797479841323343E-2</v>
      </c>
      <c r="E19" s="202"/>
      <c r="F19" s="205"/>
      <c r="G19" s="52"/>
      <c r="H19" s="202"/>
      <c r="I19" s="204"/>
      <c r="J19" s="205"/>
      <c r="K19" s="206"/>
      <c r="N19" s="337"/>
      <c r="O19" s="337"/>
      <c r="P19" s="337"/>
      <c r="Q19" s="337"/>
      <c r="R19" s="337"/>
      <c r="S19" s="337"/>
      <c r="T19" s="337"/>
      <c r="U19" s="337"/>
      <c r="V19" s="340"/>
      <c r="W19" s="340"/>
      <c r="X19" s="340"/>
      <c r="Y19" s="129"/>
    </row>
    <row r="20" spans="1:25">
      <c r="A20" s="50" t="s">
        <v>187</v>
      </c>
      <c r="B20" s="201">
        <f t="shared" si="0"/>
        <v>1.8070840618803805E-2</v>
      </c>
      <c r="C20" s="202">
        <v>1.8316484836352721E-2</v>
      </c>
      <c r="D20" s="205">
        <v>1.7825196401254892E-2</v>
      </c>
      <c r="E20" s="202"/>
      <c r="F20" s="205"/>
      <c r="G20" s="52"/>
      <c r="H20" s="202"/>
      <c r="I20" s="204"/>
      <c r="J20" s="205"/>
      <c r="K20" s="206"/>
      <c r="N20" s="337"/>
      <c r="O20" s="337"/>
      <c r="P20" s="337"/>
      <c r="Q20" s="337"/>
      <c r="R20" s="337"/>
      <c r="S20" s="337"/>
      <c r="T20" s="337"/>
      <c r="U20" s="337"/>
      <c r="V20" s="340"/>
      <c r="W20" s="340"/>
      <c r="X20" s="340"/>
      <c r="Y20" s="129"/>
    </row>
    <row r="21" spans="1:25">
      <c r="A21" s="50" t="s">
        <v>163</v>
      </c>
      <c r="B21" s="201">
        <f t="shared" si="0"/>
        <v>1.5789444712518832E-2</v>
      </c>
      <c r="C21" s="202">
        <v>1.5914322890601545E-2</v>
      </c>
      <c r="D21" s="205">
        <v>1.5664566534436118E-2</v>
      </c>
      <c r="E21" s="202"/>
      <c r="F21" s="205"/>
      <c r="G21" s="52"/>
      <c r="H21" s="202"/>
      <c r="I21" s="205"/>
      <c r="J21" s="205"/>
      <c r="K21" s="206"/>
      <c r="N21" s="337"/>
      <c r="O21" s="337"/>
      <c r="P21" s="337"/>
      <c r="Q21" s="337"/>
      <c r="R21" s="337"/>
      <c r="S21" s="337"/>
      <c r="T21" s="337"/>
      <c r="U21" s="337"/>
      <c r="V21" s="340"/>
      <c r="W21" s="340"/>
      <c r="X21" s="340"/>
      <c r="Y21" s="129"/>
    </row>
    <row r="22" spans="1:25">
      <c r="A22" s="50" t="s">
        <v>161</v>
      </c>
      <c r="B22" s="201">
        <f t="shared" si="0"/>
        <v>1.5651221709311342E-2</v>
      </c>
      <c r="C22" s="202">
        <v>1.5313782404163751E-2</v>
      </c>
      <c r="D22" s="205">
        <v>1.5988661014458935E-2</v>
      </c>
      <c r="E22" s="202"/>
      <c r="F22" s="205"/>
      <c r="G22" s="52"/>
      <c r="H22" s="202"/>
      <c r="I22" s="205"/>
      <c r="J22" s="205"/>
      <c r="K22" s="206"/>
      <c r="N22" s="337"/>
      <c r="O22" s="337"/>
      <c r="P22" s="337"/>
      <c r="Q22" s="337"/>
      <c r="R22" s="337"/>
      <c r="S22" s="337"/>
      <c r="T22" s="337"/>
      <c r="U22" s="337"/>
      <c r="V22" s="340"/>
      <c r="W22" s="340"/>
      <c r="X22" s="340"/>
      <c r="Y22" s="129"/>
    </row>
    <row r="23" spans="1:25">
      <c r="A23" s="50" t="s">
        <v>169</v>
      </c>
      <c r="B23" s="201">
        <f t="shared" si="0"/>
        <v>1.236338014695738E-2</v>
      </c>
      <c r="C23" s="202">
        <v>1.2411170053047746E-2</v>
      </c>
      <c r="D23" s="205">
        <v>1.2315590240867017E-2</v>
      </c>
      <c r="E23" s="202"/>
      <c r="F23" s="205"/>
      <c r="G23" s="52"/>
      <c r="H23" s="202"/>
      <c r="I23" s="205"/>
      <c r="J23" s="205"/>
      <c r="K23" s="206"/>
      <c r="M23" s="174"/>
      <c r="N23" s="337"/>
      <c r="O23" s="337"/>
      <c r="P23" s="337"/>
      <c r="Q23" s="337"/>
      <c r="R23" s="337"/>
      <c r="S23" s="337"/>
      <c r="T23" s="337"/>
      <c r="U23" s="337"/>
      <c r="V23" s="340"/>
      <c r="W23" s="340"/>
      <c r="X23" s="340"/>
      <c r="Y23" s="129"/>
    </row>
    <row r="24" spans="1:25">
      <c r="A24" s="50" t="s">
        <v>183</v>
      </c>
      <c r="B24" s="201">
        <f t="shared" si="0"/>
        <v>1.1804943288788098E-2</v>
      </c>
      <c r="C24" s="202">
        <v>1.1510359323391055E-2</v>
      </c>
      <c r="D24" s="205">
        <v>1.209952725418514E-2</v>
      </c>
      <c r="E24" s="202"/>
      <c r="F24" s="205"/>
      <c r="G24" s="52"/>
      <c r="H24" s="202"/>
      <c r="I24" s="205"/>
      <c r="J24" s="205"/>
      <c r="K24" s="206"/>
      <c r="M24" s="174"/>
      <c r="N24" s="337"/>
      <c r="O24" s="337"/>
      <c r="P24" s="337"/>
      <c r="Q24" s="337"/>
      <c r="R24" s="337"/>
      <c r="S24" s="337"/>
      <c r="T24" s="337"/>
      <c r="U24" s="337"/>
      <c r="V24" s="340"/>
      <c r="W24" s="340"/>
      <c r="X24" s="340"/>
      <c r="Y24" s="129"/>
    </row>
    <row r="25" spans="1:25">
      <c r="A25" s="50" t="s">
        <v>181</v>
      </c>
      <c r="B25" s="201">
        <f t="shared" si="0"/>
        <v>1.1580938889838247E-2</v>
      </c>
      <c r="C25" s="202">
        <v>1.1710539485536986E-2</v>
      </c>
      <c r="D25" s="205">
        <v>1.1451338294139508E-2</v>
      </c>
      <c r="E25" s="202"/>
      <c r="F25" s="205"/>
      <c r="G25" s="52"/>
      <c r="H25" s="202"/>
      <c r="I25" s="205"/>
      <c r="J25" s="205"/>
      <c r="K25" s="206"/>
      <c r="M25" s="174"/>
      <c r="N25" s="337"/>
      <c r="O25" s="337"/>
      <c r="P25" s="337"/>
      <c r="Q25" s="337"/>
      <c r="R25" s="337"/>
      <c r="S25" s="337"/>
      <c r="T25" s="337"/>
      <c r="U25" s="337"/>
      <c r="V25" s="340"/>
      <c r="W25" s="340"/>
      <c r="X25" s="340"/>
      <c r="Y25" s="129"/>
    </row>
    <row r="26" spans="1:25">
      <c r="A26" s="50" t="s">
        <v>182</v>
      </c>
      <c r="B26" s="201">
        <f t="shared" si="0"/>
        <v>1.0225286919081747E-2</v>
      </c>
      <c r="C26" s="202">
        <v>1.0209188269442501E-2</v>
      </c>
      <c r="D26" s="205">
        <v>1.0241385568720993E-2</v>
      </c>
      <c r="E26" s="202"/>
      <c r="F26" s="205"/>
      <c r="G26" s="52"/>
      <c r="H26" s="202"/>
      <c r="I26" s="205"/>
      <c r="J26" s="205"/>
      <c r="K26" s="206"/>
      <c r="M26" s="174"/>
      <c r="N26" s="337"/>
      <c r="O26" s="337"/>
      <c r="P26" s="337"/>
      <c r="Q26" s="337"/>
      <c r="R26" s="337"/>
      <c r="S26" s="337"/>
      <c r="T26" s="337"/>
      <c r="U26" s="337"/>
      <c r="V26" s="340"/>
      <c r="W26" s="340"/>
      <c r="X26" s="340"/>
      <c r="Y26" s="129"/>
    </row>
    <row r="27" spans="1:25">
      <c r="A27" s="50" t="s">
        <v>200</v>
      </c>
      <c r="B27" s="201">
        <f t="shared" si="0"/>
        <v>8.3089801520202303E-3</v>
      </c>
      <c r="C27" s="202">
        <v>8.4075668101291183E-3</v>
      </c>
      <c r="D27" s="205">
        <v>8.210393493911344E-3</v>
      </c>
      <c r="E27" s="202"/>
      <c r="F27" s="205"/>
      <c r="G27" s="52"/>
      <c r="H27" s="202"/>
      <c r="I27" s="205"/>
      <c r="J27" s="205"/>
      <c r="K27" s="206"/>
      <c r="M27" s="174"/>
      <c r="N27" s="337"/>
      <c r="O27" s="337"/>
      <c r="P27" s="337"/>
      <c r="Q27" s="337"/>
      <c r="R27" s="337"/>
      <c r="S27" s="337"/>
      <c r="T27" s="337"/>
      <c r="U27" s="337"/>
      <c r="V27" s="340"/>
      <c r="W27" s="340"/>
      <c r="X27" s="340"/>
      <c r="Y27" s="129"/>
    </row>
    <row r="28" spans="1:25">
      <c r="A28" s="50" t="s">
        <v>166</v>
      </c>
      <c r="B28" s="201">
        <f t="shared" si="0"/>
        <v>7.0318119636685102E-3</v>
      </c>
      <c r="C28" s="202">
        <v>7.1063957561805649E-3</v>
      </c>
      <c r="D28" s="205">
        <v>6.9572281711564555E-3</v>
      </c>
      <c r="E28" s="202"/>
      <c r="F28" s="205"/>
      <c r="G28" s="52"/>
      <c r="H28" s="202"/>
      <c r="I28" s="205"/>
      <c r="J28" s="205"/>
      <c r="K28" s="206"/>
      <c r="M28" s="174"/>
      <c r="N28" s="337"/>
      <c r="O28" s="337"/>
      <c r="P28" s="337"/>
      <c r="Q28" s="337"/>
      <c r="R28" s="337"/>
      <c r="S28" s="337"/>
      <c r="T28" s="337"/>
      <c r="U28" s="337"/>
      <c r="V28" s="340"/>
      <c r="W28" s="340"/>
      <c r="X28" s="340"/>
      <c r="Y28" s="129"/>
    </row>
    <row r="29" spans="1:25">
      <c r="A29" s="50" t="s">
        <v>189</v>
      </c>
      <c r="B29" s="201">
        <f t="shared" si="0"/>
        <v>7.0033732218002147E-3</v>
      </c>
      <c r="C29" s="202">
        <v>7.0063056751075983E-3</v>
      </c>
      <c r="D29" s="205">
        <v>7.0004407684928311E-3</v>
      </c>
      <c r="E29" s="202"/>
      <c r="F29" s="205"/>
      <c r="G29" s="52"/>
      <c r="H29" s="202"/>
      <c r="I29" s="205"/>
      <c r="J29" s="205"/>
      <c r="K29" s="206"/>
      <c r="M29" s="212"/>
      <c r="N29" s="337"/>
      <c r="O29" s="337"/>
      <c r="P29" s="337"/>
      <c r="Q29" s="337"/>
      <c r="R29" s="337"/>
      <c r="S29" s="337"/>
      <c r="T29" s="337"/>
      <c r="U29" s="337"/>
      <c r="V29" s="340"/>
      <c r="W29" s="340"/>
      <c r="X29" s="340"/>
      <c r="Y29" s="129"/>
    </row>
    <row r="30" spans="1:25">
      <c r="A30" s="50" t="s">
        <v>184</v>
      </c>
      <c r="B30" s="201">
        <f t="shared" si="0"/>
        <v>6.7995442529854913E-3</v>
      </c>
      <c r="C30" s="202">
        <v>7.1063957561805649E-3</v>
      </c>
      <c r="D30" s="205">
        <v>6.4926927497904185E-3</v>
      </c>
      <c r="E30" s="202"/>
      <c r="F30" s="205"/>
      <c r="G30" s="52"/>
      <c r="H30" s="202"/>
      <c r="I30" s="205"/>
      <c r="J30" s="205"/>
      <c r="K30" s="206"/>
      <c r="M30" s="212"/>
      <c r="N30" s="337"/>
      <c r="O30" s="337"/>
      <c r="P30" s="337"/>
      <c r="Q30" s="337"/>
      <c r="R30" s="337"/>
      <c r="S30" s="337"/>
      <c r="T30" s="337"/>
      <c r="U30" s="337"/>
      <c r="V30" s="340"/>
      <c r="W30" s="340"/>
      <c r="X30" s="340"/>
      <c r="Y30" s="129"/>
    </row>
    <row r="31" spans="1:25">
      <c r="A31" s="50" t="s">
        <v>201</v>
      </c>
      <c r="B31" s="201">
        <f t="shared" si="0"/>
        <v>4.236622665083685E-3</v>
      </c>
      <c r="C31" s="202">
        <v>3.9035131618456618E-3</v>
      </c>
      <c r="D31" s="205">
        <v>4.569732168321709E-3</v>
      </c>
      <c r="E31" s="202"/>
      <c r="F31" s="205"/>
      <c r="G31" s="52"/>
      <c r="H31" s="202"/>
      <c r="I31" s="205"/>
      <c r="J31" s="205"/>
      <c r="K31" s="206"/>
      <c r="M31" s="212"/>
      <c r="N31" s="337"/>
      <c r="O31" s="337"/>
      <c r="P31" s="337"/>
      <c r="Q31" s="337"/>
      <c r="R31" s="337"/>
      <c r="S31" s="337"/>
      <c r="T31" s="337"/>
      <c r="U31" s="337"/>
      <c r="V31" s="340"/>
      <c r="W31" s="340"/>
      <c r="X31" s="340"/>
      <c r="Y31" s="129"/>
    </row>
    <row r="32" spans="1:25">
      <c r="A32" s="50" t="s">
        <v>180</v>
      </c>
      <c r="B32" s="201">
        <f t="shared" si="0"/>
        <v>3.7393558962501728E-3</v>
      </c>
      <c r="C32" s="202">
        <v>3.5031528375537991E-3</v>
      </c>
      <c r="D32" s="205">
        <v>3.975558954946546E-3</v>
      </c>
      <c r="E32" s="202"/>
      <c r="F32" s="205"/>
      <c r="G32" s="52"/>
      <c r="H32" s="202"/>
      <c r="I32" s="205"/>
      <c r="J32" s="205"/>
      <c r="K32" s="206"/>
      <c r="N32" s="337"/>
      <c r="O32" s="337"/>
      <c r="P32" s="337"/>
      <c r="Q32" s="337"/>
      <c r="R32" s="337"/>
      <c r="S32" s="337"/>
      <c r="T32" s="337"/>
      <c r="U32" s="337"/>
      <c r="V32" s="340"/>
      <c r="W32" s="340"/>
      <c r="X32" s="340"/>
      <c r="Y32" s="129"/>
    </row>
    <row r="33" spans="1:25">
      <c r="A33" s="50" t="s">
        <v>185</v>
      </c>
      <c r="B33" s="201">
        <f t="shared" si="0"/>
        <v>2.968039687930326E-3</v>
      </c>
      <c r="C33" s="202">
        <v>3.2028825943349023E-3</v>
      </c>
      <c r="D33" s="205">
        <v>2.7331967815257502E-3</v>
      </c>
      <c r="E33" s="202"/>
      <c r="F33" s="205"/>
      <c r="G33" s="52"/>
      <c r="H33" s="202"/>
      <c r="I33" s="205"/>
      <c r="J33" s="205"/>
      <c r="K33" s="206"/>
      <c r="N33" s="338"/>
      <c r="O33" s="338"/>
      <c r="P33" s="338"/>
      <c r="Q33" s="338"/>
      <c r="R33" s="338"/>
      <c r="S33" s="338"/>
      <c r="T33" s="338"/>
      <c r="U33" s="338"/>
      <c r="V33" s="340"/>
      <c r="W33" s="340"/>
      <c r="X33" s="340"/>
      <c r="Y33" s="129"/>
    </row>
    <row r="34" spans="1:25" s="154" customFormat="1" ht="15" customHeight="1">
      <c r="A34" s="190" t="s">
        <v>203</v>
      </c>
      <c r="B34" s="207">
        <f t="shared" si="0"/>
        <v>1.6131747867764978E-4</v>
      </c>
      <c r="C34" s="208">
        <v>1.000900810729657E-4</v>
      </c>
      <c r="D34" s="54">
        <v>2.2254487628233383E-4</v>
      </c>
      <c r="E34" s="208"/>
      <c r="F34" s="54"/>
      <c r="G34" s="54"/>
      <c r="H34" s="208"/>
      <c r="I34" s="54"/>
      <c r="J34" s="54"/>
      <c r="K34" s="209"/>
      <c r="M34" s="154" t="s">
        <v>312</v>
      </c>
      <c r="N34" s="342" t="s">
        <v>527</v>
      </c>
      <c r="O34" s="342"/>
      <c r="P34" s="342"/>
      <c r="Q34" s="342"/>
      <c r="R34" s="342"/>
      <c r="S34" s="342"/>
      <c r="T34" s="342"/>
      <c r="U34" s="342"/>
      <c r="V34" s="334"/>
      <c r="W34" s="334"/>
      <c r="X34" s="334"/>
    </row>
    <row r="35" spans="1:25">
      <c r="A35" s="199" t="s">
        <v>544</v>
      </c>
      <c r="B35" s="213">
        <f>SUM(B2:B34)</f>
        <v>1</v>
      </c>
      <c r="C35" s="200">
        <f t="shared" ref="C35:K35" si="1">SUM(C2:C34)</f>
        <v>1.0000000000000002</v>
      </c>
      <c r="D35" s="200">
        <f t="shared" si="1"/>
        <v>1.0000000000000002</v>
      </c>
      <c r="E35" s="200">
        <f t="shared" si="1"/>
        <v>0</v>
      </c>
      <c r="F35" s="200">
        <f t="shared" si="1"/>
        <v>0</v>
      </c>
      <c r="G35" s="200">
        <f t="shared" si="1"/>
        <v>0</v>
      </c>
      <c r="H35" s="200">
        <f t="shared" si="1"/>
        <v>0</v>
      </c>
      <c r="I35" s="200">
        <f t="shared" si="1"/>
        <v>0</v>
      </c>
      <c r="J35" s="200">
        <f t="shared" si="1"/>
        <v>0</v>
      </c>
      <c r="K35" s="211">
        <f t="shared" si="1"/>
        <v>0</v>
      </c>
      <c r="N35" s="332"/>
      <c r="O35" s="332"/>
      <c r="P35" s="332"/>
      <c r="Q35" s="332"/>
      <c r="R35" s="332"/>
      <c r="S35" s="332"/>
      <c r="T35" s="332"/>
      <c r="U35" s="332"/>
      <c r="V35" s="340"/>
      <c r="W35" s="340"/>
      <c r="X35" s="340"/>
    </row>
    <row r="36" spans="1:25" ht="15" hidden="1" customHeight="1">
      <c r="H36" s="47"/>
      <c r="M36" s="174"/>
      <c r="N36" s="178"/>
      <c r="O36" s="5"/>
    </row>
    <row r="37" spans="1:25" ht="15" hidden="1" customHeight="1">
      <c r="M37" s="174"/>
      <c r="N37" s="178"/>
      <c r="O37" s="5"/>
    </row>
    <row r="38" spans="1:25" ht="15" hidden="1" customHeight="1">
      <c r="M38" s="174"/>
      <c r="N38" s="178"/>
      <c r="O38" s="5"/>
    </row>
    <row r="39" spans="1:25" ht="15" hidden="1" customHeight="1">
      <c r="M39" s="174"/>
      <c r="N39" s="178"/>
      <c r="O39" s="5"/>
    </row>
    <row r="40" spans="1:25" ht="15" hidden="1" customHeight="1">
      <c r="M40" s="174"/>
      <c r="N40" s="178"/>
      <c r="O40" s="5"/>
    </row>
    <row r="41" spans="1:25" ht="15" hidden="1" customHeight="1">
      <c r="M41" s="174"/>
      <c r="N41" s="178"/>
      <c r="O41" s="5"/>
    </row>
    <row r="42" spans="1:25" ht="15" hidden="1" customHeight="1">
      <c r="M42" s="174"/>
      <c r="N42" s="178"/>
      <c r="O42" s="5"/>
    </row>
    <row r="43" spans="1:25" ht="15" hidden="1" customHeight="1">
      <c r="M43" s="174"/>
      <c r="N43" s="178"/>
      <c r="O43" s="5"/>
    </row>
    <row r="44" spans="1:25" ht="15" hidden="1" customHeight="1">
      <c r="M44" s="174"/>
      <c r="N44" s="178"/>
      <c r="O44" s="5"/>
    </row>
    <row r="45" spans="1:25" ht="15" hidden="1" customHeight="1">
      <c r="M45" s="174"/>
      <c r="N45" s="178"/>
      <c r="O45" s="5"/>
    </row>
    <row r="46" spans="1:25" ht="15" hidden="1" customHeight="1">
      <c r="M46" s="174"/>
      <c r="N46" s="178"/>
      <c r="O46" s="5"/>
    </row>
    <row r="47" spans="1:25" ht="15" hidden="1" customHeight="1">
      <c r="M47" s="174"/>
      <c r="N47" s="178"/>
      <c r="O47" s="5"/>
    </row>
    <row r="48" spans="1:25" ht="15" hidden="1" customHeight="1">
      <c r="M48" s="174"/>
      <c r="N48" s="178"/>
      <c r="O48" s="5"/>
    </row>
    <row r="49" spans="13:17" ht="15" hidden="1" customHeight="1">
      <c r="M49" s="174"/>
      <c r="N49" s="178"/>
      <c r="O49" s="5"/>
    </row>
    <row r="50" spans="13:17" ht="15" hidden="1" customHeight="1">
      <c r="M50" s="174"/>
      <c r="N50" s="178"/>
      <c r="O50" s="5"/>
    </row>
    <row r="51" spans="13:17" ht="15" hidden="1" customHeight="1">
      <c r="M51" s="174"/>
      <c r="N51" s="178"/>
      <c r="O51" s="5"/>
    </row>
    <row r="52" spans="13:17" ht="15" hidden="1" customHeight="1">
      <c r="M52" s="174"/>
      <c r="N52" s="178"/>
      <c r="O52" s="5"/>
    </row>
    <row r="53" spans="13:17" ht="15" hidden="1" customHeight="1">
      <c r="M53" s="174"/>
      <c r="N53" s="178"/>
      <c r="O53" s="5"/>
    </row>
    <row r="54" spans="13:17" ht="15" hidden="1" customHeight="1">
      <c r="M54" s="174"/>
      <c r="N54" s="178"/>
      <c r="O54" s="5"/>
    </row>
    <row r="55" spans="13:17" ht="15" hidden="1" customHeight="1">
      <c r="M55" s="174"/>
      <c r="N55" s="178"/>
      <c r="O55" s="5"/>
      <c r="Q55" s="2"/>
    </row>
    <row r="56" spans="13:17" ht="15" hidden="1" customHeight="1">
      <c r="M56" s="174"/>
      <c r="N56" s="178"/>
      <c r="O56" s="5"/>
      <c r="Q56" s="2"/>
    </row>
    <row r="57" spans="13:17" ht="15" hidden="1" customHeight="1">
      <c r="M57" s="177"/>
      <c r="N57" s="5"/>
      <c r="Q57" s="2"/>
    </row>
    <row r="58" spans="13:17" ht="15" hidden="1" customHeight="1">
      <c r="M58" s="177"/>
      <c r="N58" s="5"/>
      <c r="O58" s="1"/>
      <c r="Q58" s="2"/>
    </row>
    <row r="59" spans="13:17" ht="15" hidden="1" customHeight="1">
      <c r="M59" s="177"/>
      <c r="N59" s="5"/>
      <c r="O59" s="1"/>
      <c r="Q59" s="2"/>
    </row>
    <row r="60" spans="13:17" ht="15" hidden="1" customHeight="1">
      <c r="M60" s="177"/>
      <c r="N60" s="5"/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>
      <c r="O74" s="1"/>
      <c r="Q74" s="2"/>
    </row>
    <row r="75" spans="15:17" ht="15" hidden="1" customHeight="1">
      <c r="O75" s="1"/>
      <c r="Q75" s="2"/>
    </row>
    <row r="76" spans="15:17" ht="15" hidden="1" customHeight="1">
      <c r="O76" s="1"/>
      <c r="Q76" s="2"/>
    </row>
    <row r="77" spans="15:17" ht="15" hidden="1" customHeight="1">
      <c r="O77" s="1"/>
      <c r="Q77" s="2"/>
    </row>
    <row r="78" spans="15:17" ht="15" hidden="1" customHeight="1">
      <c r="O78" s="1"/>
      <c r="Q78" s="2"/>
    </row>
    <row r="79" spans="15:17" ht="15" hidden="1" customHeight="1">
      <c r="O79" s="1"/>
      <c r="Q79" s="2"/>
    </row>
    <row r="80" spans="15:17" ht="15" hidden="1" customHeight="1">
      <c r="O80" s="1"/>
      <c r="Q80" s="2"/>
    </row>
    <row r="81" spans="15:15" ht="15" hidden="1" customHeight="1"/>
    <row r="82" spans="15:15" ht="15" hidden="1" customHeight="1"/>
    <row r="83" spans="15:15" ht="15" hidden="1" customHeight="1">
      <c r="O83" s="47"/>
    </row>
  </sheetData>
  <mergeCells count="70">
    <mergeCell ref="N1:U1"/>
    <mergeCell ref="V1:XFD1"/>
    <mergeCell ref="N2:U2"/>
    <mergeCell ref="V2:X2"/>
    <mergeCell ref="N3:U3"/>
    <mergeCell ref="V3:X3"/>
    <mergeCell ref="N4:U4"/>
    <mergeCell ref="V4:X4"/>
    <mergeCell ref="N5:U5"/>
    <mergeCell ref="V5:X5"/>
    <mergeCell ref="N6:U6"/>
    <mergeCell ref="V6:X6"/>
    <mergeCell ref="N7:U7"/>
    <mergeCell ref="V7:X7"/>
    <mergeCell ref="N8:U8"/>
    <mergeCell ref="V8:X8"/>
    <mergeCell ref="N9:U9"/>
    <mergeCell ref="V9:X9"/>
    <mergeCell ref="N10:U10"/>
    <mergeCell ref="V10:X10"/>
    <mergeCell ref="N11:U11"/>
    <mergeCell ref="V11:X11"/>
    <mergeCell ref="N12:U12"/>
    <mergeCell ref="V12:X12"/>
    <mergeCell ref="N13:U13"/>
    <mergeCell ref="V13:X13"/>
    <mergeCell ref="N14:U14"/>
    <mergeCell ref="V14:X14"/>
    <mergeCell ref="N15:U15"/>
    <mergeCell ref="V15:X15"/>
    <mergeCell ref="N16:U16"/>
    <mergeCell ref="V16:X16"/>
    <mergeCell ref="N17:U17"/>
    <mergeCell ref="V17:X17"/>
    <mergeCell ref="N18:U18"/>
    <mergeCell ref="V18:X18"/>
    <mergeCell ref="N19:U19"/>
    <mergeCell ref="V19:X19"/>
    <mergeCell ref="N20:U20"/>
    <mergeCell ref="V20:X20"/>
    <mergeCell ref="N21:U21"/>
    <mergeCell ref="V21:X21"/>
    <mergeCell ref="N22:U22"/>
    <mergeCell ref="V22:X22"/>
    <mergeCell ref="N23:U23"/>
    <mergeCell ref="V23:X23"/>
    <mergeCell ref="N24:U24"/>
    <mergeCell ref="V24:X24"/>
    <mergeCell ref="N25:U25"/>
    <mergeCell ref="V25:X25"/>
    <mergeCell ref="N26:U26"/>
    <mergeCell ref="V26:X26"/>
    <mergeCell ref="N27:U27"/>
    <mergeCell ref="V27:X27"/>
    <mergeCell ref="N28:U28"/>
    <mergeCell ref="V28:X28"/>
    <mergeCell ref="N29:U29"/>
    <mergeCell ref="V29:X29"/>
    <mergeCell ref="N30:U30"/>
    <mergeCell ref="V30:X30"/>
    <mergeCell ref="V34:X34"/>
    <mergeCell ref="N35:U35"/>
    <mergeCell ref="V35:X35"/>
    <mergeCell ref="N33:U33"/>
    <mergeCell ref="N31:U31"/>
    <mergeCell ref="V31:X31"/>
    <mergeCell ref="N32:U32"/>
    <mergeCell ref="V32:X32"/>
    <mergeCell ref="N34:U34"/>
    <mergeCell ref="V33:X33"/>
  </mergeCells>
  <hyperlinks>
    <hyperlink ref="D1" r:id="rId1" xr:uid="{8C9B3C01-F391-4558-B8CF-0DF6EC0932BD}"/>
    <hyperlink ref="C1" r:id="rId2" xr:uid="{48355B9D-4C1F-4922-BD74-E7A8D76EE1AD}"/>
    <hyperlink ref="N2" r:id="rId3" xr:uid="{22823A36-B17B-41AD-A2DB-FE96F2E98DF1}"/>
    <hyperlink ref="N3" r:id="rId4" xr:uid="{27E72169-E6C8-476D-A7BA-2717FAE7EF4A}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173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/>
  <cols>
    <col min="1" max="1" width="3" style="186" bestFit="1" customWidth="1"/>
    <col min="2" max="27" width="8.42578125" style="128" customWidth="1"/>
    <col min="28" max="32" width="0" style="128" hidden="1" customWidth="1"/>
    <col min="33" max="16384" width="9.140625" style="128" hidden="1"/>
  </cols>
  <sheetData>
    <row r="1" spans="1:27" s="184" customFormat="1" ht="15" customHeight="1">
      <c r="A1" s="185" t="s">
        <v>506</v>
      </c>
      <c r="B1" s="184" t="s">
        <v>214</v>
      </c>
      <c r="C1" s="184" t="s">
        <v>231</v>
      </c>
      <c r="D1" s="184" t="s">
        <v>224</v>
      </c>
      <c r="E1" s="184" t="s">
        <v>221</v>
      </c>
      <c r="F1" s="184" t="s">
        <v>212</v>
      </c>
      <c r="G1" s="184" t="s">
        <v>226</v>
      </c>
      <c r="H1" s="184" t="s">
        <v>229</v>
      </c>
      <c r="I1" s="184" t="s">
        <v>220</v>
      </c>
      <c r="J1" s="184" t="s">
        <v>216</v>
      </c>
      <c r="K1" s="184" t="s">
        <v>236</v>
      </c>
      <c r="L1" s="184" t="s">
        <v>233</v>
      </c>
      <c r="M1" s="184" t="s">
        <v>222</v>
      </c>
      <c r="N1" s="184" t="s">
        <v>225</v>
      </c>
      <c r="O1" s="184" t="s">
        <v>217</v>
      </c>
      <c r="P1" s="184" t="s">
        <v>215</v>
      </c>
      <c r="Q1" s="184" t="s">
        <v>230</v>
      </c>
      <c r="R1" s="184" t="s">
        <v>235</v>
      </c>
      <c r="S1" s="184" t="s">
        <v>219</v>
      </c>
      <c r="T1" s="184" t="s">
        <v>218</v>
      </c>
      <c r="U1" s="184" t="s">
        <v>213</v>
      </c>
      <c r="V1" s="184" t="s">
        <v>223</v>
      </c>
      <c r="W1" s="184" t="s">
        <v>232</v>
      </c>
      <c r="X1" s="184" t="s">
        <v>228</v>
      </c>
      <c r="Y1" s="184" t="s">
        <v>234</v>
      </c>
      <c r="Z1" s="184" t="s">
        <v>227</v>
      </c>
      <c r="AA1" s="184" t="s">
        <v>237</v>
      </c>
    </row>
    <row r="2" spans="1:27" ht="15" customHeight="1">
      <c r="A2" s="186" t="s">
        <v>214</v>
      </c>
      <c r="B2" s="216">
        <f>(B31/SUM(Dickens[])+B60/SUM(github_en[])+B89/SUM(old_en[])+B118/SUM(crypt_en[])+B147/SUM(ocr_en[]))/5</f>
        <v>1.0785039560939583E-4</v>
      </c>
      <c r="C2" s="187">
        <f>(C31/SUM(Dickens[])+C60/SUM(github_en[])+C89/SUM(old_en[])+C118/SUM(crypt_en[])+C147/SUM(ocr_en[]))/5</f>
        <v>2.1621257999995401E-3</v>
      </c>
      <c r="D2" s="187">
        <f>(D31/SUM(Dickens[])+D60/SUM(github_en[])+D89/SUM(old_en[])+D118/SUM(crypt_en[])+D147/SUM(ocr_en[]))/5</f>
        <v>3.9836322820499944E-3</v>
      </c>
      <c r="E2" s="187">
        <f>(E31/SUM(Dickens[])+E60/SUM(github_en[])+E89/SUM(old_en[])+E118/SUM(crypt_en[])+E147/SUM(ocr_en[]))/5</f>
        <v>4.8101320375953105E-3</v>
      </c>
      <c r="F2" s="187">
        <f>(F31/SUM(Dickens[])+F60/SUM(github_en[])+F89/SUM(old_en[])+F118/SUM(crypt_en[])+F147/SUM(ocr_en[]))/5</f>
        <v>8.0667428144033836E-5</v>
      </c>
      <c r="G2" s="187">
        <f>(G31/SUM(Dickens[])+G60/SUM(github_en[])+G89/SUM(old_en[])+G118/SUM(crypt_en[])+G147/SUM(ocr_en[]))/5</f>
        <v>9.983846767272612E-4</v>
      </c>
      <c r="H2" s="187">
        <f>(H31/SUM(Dickens[])+H60/SUM(github_en[])+H89/SUM(old_en[])+H118/SUM(crypt_en[])+H147/SUM(ocr_en[]))/5</f>
        <v>2.0817968279654179E-3</v>
      </c>
      <c r="I2" s="187">
        <f>(I31/SUM(Dickens[])+I60/SUM(github_en[])+I89/SUM(old_en[])+I118/SUM(crypt_en[])+I147/SUM(ocr_en[]))/5</f>
        <v>2.7204678502480348E-4</v>
      </c>
      <c r="J2" s="187">
        <f>(J31/SUM(Dickens[])+J60/SUM(github_en[])+J89/SUM(old_en[])+J118/SUM(crypt_en[])+J147/SUM(ocr_en[]))/5</f>
        <v>4.0633561629186158E-3</v>
      </c>
      <c r="K2" s="187">
        <f>(K31/SUM(Dickens[])+K60/SUM(github_en[])+K89/SUM(old_en[])+K118/SUM(crypt_en[])+K147/SUM(ocr_en[]))/5</f>
        <v>1.0870279328163571E-4</v>
      </c>
      <c r="L2" s="187">
        <f>(L31/SUM(Dickens[])+L60/SUM(github_en[])+L89/SUM(old_en[])+L118/SUM(crypt_en[])+L147/SUM(ocr_en[]))/5</f>
        <v>1.2955438095646075E-3</v>
      </c>
      <c r="M2" s="187">
        <f>(M31/SUM(Dickens[])+M60/SUM(github_en[])+M89/SUM(old_en[])+M118/SUM(crypt_en[])+M147/SUM(ocr_en[]))/5</f>
        <v>8.3841483854558124E-3</v>
      </c>
      <c r="N2" s="187">
        <f>(N31/SUM(Dickens[])+N60/SUM(github_en[])+N89/SUM(old_en[])+N118/SUM(crypt_en[])+N147/SUM(ocr_en[]))/5</f>
        <v>2.9847963931240781E-3</v>
      </c>
      <c r="O2" s="187">
        <f>(O31/SUM(Dickens[])+O60/SUM(github_en[])+O89/SUM(old_en[])+O118/SUM(crypt_en[])+O147/SUM(ocr_en[]))/5</f>
        <v>1.9440243612347759E-2</v>
      </c>
      <c r="P2" s="187">
        <f>(P31/SUM(Dickens[])+P60/SUM(github_en[])+P89/SUM(old_en[])+P118/SUM(crypt_en[])+P147/SUM(ocr_en[]))/5</f>
        <v>8.1225329892977162E-5</v>
      </c>
      <c r="Q2" s="187">
        <f>(Q31/SUM(Dickens[])+Q60/SUM(github_en[])+Q89/SUM(old_en[])+Q118/SUM(crypt_en[])+Q147/SUM(ocr_en[]))/5</f>
        <v>1.9099485557949377E-3</v>
      </c>
      <c r="R2" s="187">
        <f>(R31/SUM(Dickens[])+R60/SUM(github_en[])+R89/SUM(old_en[])+R118/SUM(crypt_en[])+R147/SUM(ocr_en[]))/5</f>
        <v>4.2364297454241302E-5</v>
      </c>
      <c r="S2" s="187">
        <f>(S31/SUM(Dickens[])+S60/SUM(github_en[])+S89/SUM(old_en[])+S118/SUM(crypt_en[])+S147/SUM(ocr_en[]))/5</f>
        <v>9.6459559885747788E-3</v>
      </c>
      <c r="T2" s="187">
        <f>(T31/SUM(Dickens[])+T60/SUM(github_en[])+T89/SUM(old_en[])+T118/SUM(crypt_en[])+T147/SUM(ocr_en[]))/5</f>
        <v>9.2383912800767486E-3</v>
      </c>
      <c r="U2" s="187">
        <f>(U31/SUM(Dickens[])+U60/SUM(github_en[])+U89/SUM(old_en[])+U118/SUM(crypt_en[])+U147/SUM(ocr_en[]))/5</f>
        <v>1.2909366752208213E-2</v>
      </c>
      <c r="V2" s="187">
        <f>(V31/SUM(Dickens[])+V60/SUM(github_en[])+V89/SUM(old_en[])+V118/SUM(crypt_en[])+V147/SUM(ocr_en[]))/5</f>
        <v>1.0530730801120013E-3</v>
      </c>
      <c r="W2" s="187">
        <f>(W31/SUM(Dickens[])+W60/SUM(github_en[])+W89/SUM(old_en[])+W118/SUM(crypt_en[])+W147/SUM(ocr_en[]))/5</f>
        <v>2.4353368007862209E-3</v>
      </c>
      <c r="X2" s="187">
        <f>(X31/SUM(Dickens[])+X60/SUM(github_en[])+X89/SUM(old_en[])+X118/SUM(crypt_en[])+X147/SUM(ocr_en[]))/5</f>
        <v>9.2846243822233333E-4</v>
      </c>
      <c r="Y2" s="187">
        <f>(Y31/SUM(Dickens[])+Y60/SUM(github_en[])+Y89/SUM(old_en[])+Y118/SUM(crypt_en[])+Y147/SUM(ocr_en[]))/5</f>
        <v>1.3524780119033954E-4</v>
      </c>
      <c r="Z2" s="187">
        <f>(Z31/SUM(Dickens[])+Z60/SUM(github_en[])+Z89/SUM(old_en[])+Z118/SUM(crypt_en[])+Z147/SUM(ocr_en[]))/5</f>
        <v>2.7638397347003905E-3</v>
      </c>
      <c r="AA2" s="187">
        <f>(AA31/SUM(Dickens[])+AA60/SUM(github_en[])+AA89/SUM(old_en[])+AA118/SUM(crypt_en[])+AA147/SUM(ocr_en[]))/5</f>
        <v>1.3354164256048395E-4</v>
      </c>
    </row>
    <row r="3" spans="1:27" ht="15" customHeight="1">
      <c r="A3" s="186" t="s">
        <v>231</v>
      </c>
      <c r="B3" s="187">
        <f>(B32/SUM(Dickens[])+B61/SUM(github_en[])+B90/SUM(old_en[])+B119/SUM(crypt_en[])+B148/SUM(ocr_en[]))/5</f>
        <v>1.4972510394801867E-3</v>
      </c>
      <c r="C3" s="216">
        <f>(C32/SUM(Dickens[])+C61/SUM(github_en[])+C90/SUM(old_en[])+C119/SUM(crypt_en[])+C148/SUM(ocr_en[]))/5</f>
        <v>1.5429974858389238E-4</v>
      </c>
      <c r="D3" s="187">
        <f>(D32/SUM(Dickens[])+D61/SUM(github_en[])+D90/SUM(old_en[])+D119/SUM(crypt_en[])+D148/SUM(ocr_en[]))/5</f>
        <v>1.959274866566335E-5</v>
      </c>
      <c r="E3" s="187">
        <f>(E32/SUM(Dickens[])+E61/SUM(github_en[])+E90/SUM(old_en[])+E119/SUM(crypt_en[])+E148/SUM(ocr_en[]))/5</f>
        <v>1.6079352375496505E-5</v>
      </c>
      <c r="F3" s="187">
        <f>(F32/SUM(Dickens[])+F61/SUM(github_en[])+F90/SUM(old_en[])+F119/SUM(crypt_en[])+F148/SUM(ocr_en[]))/5</f>
        <v>5.4337168525467302E-3</v>
      </c>
      <c r="G3" s="187">
        <f>(G32/SUM(Dickens[])+G61/SUM(github_en[])+G90/SUM(old_en[])+G119/SUM(crypt_en[])+G148/SUM(ocr_en[]))/5</f>
        <v>4.2164892164712172E-6</v>
      </c>
      <c r="H3" s="187">
        <f>(H32/SUM(Dickens[])+H61/SUM(github_en[])+H90/SUM(old_en[])+H119/SUM(crypt_en[])+H148/SUM(ocr_en[]))/5</f>
        <v>2.8826105631370127E-6</v>
      </c>
      <c r="I3" s="187">
        <f>(I32/SUM(Dickens[])+I61/SUM(github_en[])+I90/SUM(old_en[])+I119/SUM(crypt_en[])+I148/SUM(ocr_en[]))/5</f>
        <v>1.2448713205068996E-5</v>
      </c>
      <c r="J3" s="187">
        <f>(J32/SUM(Dickens[])+J61/SUM(github_en[])+J90/SUM(old_en[])+J119/SUM(crypt_en[])+J148/SUM(ocr_en[]))/5</f>
        <v>8.3904716049167214E-4</v>
      </c>
      <c r="K3" s="187">
        <f>(K32/SUM(Dickens[])+K61/SUM(github_en[])+K90/SUM(old_en[])+K119/SUM(crypt_en[])+K148/SUM(ocr_en[]))/5</f>
        <v>1.5977765070453509E-4</v>
      </c>
      <c r="L3" s="187">
        <f>(L32/SUM(Dickens[])+L61/SUM(github_en[])+L90/SUM(old_en[])+L119/SUM(crypt_en[])+L148/SUM(ocr_en[]))/5</f>
        <v>1.5463099983861864E-6</v>
      </c>
      <c r="M3" s="187">
        <f>(M32/SUM(Dickens[])+M61/SUM(github_en[])+M90/SUM(old_en[])+M119/SUM(crypt_en[])+M148/SUM(ocr_en[]))/5</f>
        <v>2.185019454287162E-3</v>
      </c>
      <c r="N3" s="187">
        <f>(N32/SUM(Dickens[])+N61/SUM(github_en[])+N90/SUM(old_en[])+N119/SUM(crypt_en[])+N148/SUM(ocr_en[]))/5</f>
        <v>2.5722248739616986E-5</v>
      </c>
      <c r="O3" s="187">
        <f>(O32/SUM(Dickens[])+O61/SUM(github_en[])+O90/SUM(old_en[])+O119/SUM(crypt_en[])+O148/SUM(ocr_en[]))/5</f>
        <v>1.1136359247380164E-5</v>
      </c>
      <c r="P3" s="187">
        <f>(P32/SUM(Dickens[])+P61/SUM(github_en[])+P90/SUM(old_en[])+P119/SUM(crypt_en[])+P148/SUM(ocr_en[]))/5</f>
        <v>2.105759371385363E-3</v>
      </c>
      <c r="Q3" s="187">
        <f>(Q32/SUM(Dickens[])+Q61/SUM(github_en[])+Q90/SUM(old_en[])+Q119/SUM(crypt_en[])+Q148/SUM(ocr_en[]))/5</f>
        <v>6.9184304279904137E-6</v>
      </c>
      <c r="R3" s="187">
        <f>(R32/SUM(Dickens[])+R61/SUM(github_en[])+R90/SUM(old_en[])+R119/SUM(crypt_en[])+R148/SUM(ocr_en[]))/5</f>
        <v>2.7956566400487754E-7</v>
      </c>
      <c r="S3" s="187">
        <f>(S32/SUM(Dickens[])+S61/SUM(github_en[])+S90/SUM(old_en[])+S119/SUM(crypt_en[])+S148/SUM(ocr_en[]))/5</f>
        <v>1.1679940417132786E-3</v>
      </c>
      <c r="T3" s="187">
        <f>(T32/SUM(Dickens[])+T61/SUM(github_en[])+T90/SUM(old_en[])+T119/SUM(crypt_en[])+T148/SUM(ocr_en[]))/5</f>
        <v>3.3693591109539071E-4</v>
      </c>
      <c r="U3" s="187">
        <f>(U32/SUM(Dickens[])+U61/SUM(github_en[])+U90/SUM(old_en[])+U119/SUM(crypt_en[])+U148/SUM(ocr_en[]))/5</f>
        <v>1.4323882016238176E-4</v>
      </c>
      <c r="V3" s="187">
        <f>(V32/SUM(Dickens[])+V61/SUM(github_en[])+V90/SUM(old_en[])+V119/SUM(crypt_en[])+V148/SUM(ocr_en[]))/5</f>
        <v>2.0170505576818315E-3</v>
      </c>
      <c r="W3" s="187">
        <f>(W32/SUM(Dickens[])+W61/SUM(github_en[])+W90/SUM(old_en[])+W119/SUM(crypt_en[])+W148/SUM(ocr_en[]))/5</f>
        <v>2.7768681179345896E-5</v>
      </c>
      <c r="X3" s="187">
        <f>(X32/SUM(Dickens[])+X61/SUM(github_en[])+X90/SUM(old_en[])+X119/SUM(crypt_en[])+X148/SUM(ocr_en[]))/5</f>
        <v>1.0703728197658618E-5</v>
      </c>
      <c r="Y3" s="187">
        <f>(Y32/SUM(Dickens[])+Y61/SUM(github_en[])+Y90/SUM(old_en[])+Y119/SUM(crypt_en[])+Y148/SUM(ocr_en[]))/5</f>
        <v>1.9495561788427897E-7</v>
      </c>
      <c r="Z3" s="187">
        <f>(Z32/SUM(Dickens[])+Z61/SUM(github_en[])+Z90/SUM(old_en[])+Z119/SUM(crypt_en[])+Z148/SUM(ocr_en[]))/5</f>
        <v>1.1471376202670327E-3</v>
      </c>
      <c r="AA3" s="187">
        <f>(AA32/SUM(Dickens[])+AA61/SUM(github_en[])+AA90/SUM(old_en[])+AA119/SUM(crypt_en[])+AA148/SUM(ocr_en[]))/5</f>
        <v>4.4757559126644939E-7</v>
      </c>
    </row>
    <row r="4" spans="1:27" ht="15" customHeight="1">
      <c r="A4" s="186" t="s">
        <v>224</v>
      </c>
      <c r="B4" s="187">
        <f>(B33/SUM(Dickens[])+B62/SUM(github_en[])+B91/SUM(old_en[])+B120/SUM(crypt_en[])+B149/SUM(ocr_en[]))/5</f>
        <v>4.3200164221553978E-3</v>
      </c>
      <c r="C4" s="187">
        <f>(C33/SUM(Dickens[])+C62/SUM(github_en[])+C91/SUM(old_en[])+C120/SUM(crypt_en[])+C149/SUM(ocr_en[]))/5</f>
        <v>1.5761116411023321E-5</v>
      </c>
      <c r="D4" s="216">
        <f>(D33/SUM(Dickens[])+D62/SUM(github_en[])+D91/SUM(old_en[])+D120/SUM(crypt_en[])+D149/SUM(ocr_en[]))/5</f>
        <v>6.4609324352682515E-4</v>
      </c>
      <c r="E4" s="187">
        <f>(E33/SUM(Dickens[])+E62/SUM(github_en[])+E91/SUM(old_en[])+E120/SUM(crypt_en[])+E149/SUM(ocr_en[]))/5</f>
        <v>2.1814564268540718E-5</v>
      </c>
      <c r="F4" s="187">
        <f>(F33/SUM(Dickens[])+F62/SUM(github_en[])+F91/SUM(old_en[])+F120/SUM(crypt_en[])+F149/SUM(ocr_en[]))/5</f>
        <v>5.2446349017412092E-3</v>
      </c>
      <c r="G4" s="187">
        <f>(G33/SUM(Dickens[])+G62/SUM(github_en[])+G91/SUM(old_en[])+G120/SUM(crypt_en[])+G149/SUM(ocr_en[]))/5</f>
        <v>1.5637121882950316E-5</v>
      </c>
      <c r="H4" s="187">
        <f>(H33/SUM(Dickens[])+H62/SUM(github_en[])+H91/SUM(old_en[])+H120/SUM(crypt_en[])+H149/SUM(ocr_en[]))/5</f>
        <v>1.0170455115359694E-5</v>
      </c>
      <c r="I4" s="187">
        <f>(I33/SUM(Dickens[])+I62/SUM(github_en[])+I91/SUM(old_en[])+I120/SUM(crypt_en[])+I149/SUM(ocr_en[]))/5</f>
        <v>5.2171001311234564E-3</v>
      </c>
      <c r="J4" s="187">
        <f>(J33/SUM(Dickens[])+J62/SUM(github_en[])+J91/SUM(old_en[])+J120/SUM(crypt_en[])+J149/SUM(ocr_en[]))/5</f>
        <v>1.86408090512237E-3</v>
      </c>
      <c r="K4" s="187">
        <f>(K33/SUM(Dickens[])+K62/SUM(github_en[])+K91/SUM(old_en[])+K120/SUM(crypt_en[])+K149/SUM(ocr_en[]))/5</f>
        <v>2.1307641845652531E-6</v>
      </c>
      <c r="L4" s="187">
        <f>(L33/SUM(Dickens[])+L62/SUM(github_en[])+L91/SUM(old_en[])+L120/SUM(crypt_en[])+L149/SUM(ocr_en[]))/5</f>
        <v>1.8634931813248934E-3</v>
      </c>
      <c r="M4" s="187">
        <f>(M33/SUM(Dickens[])+M62/SUM(github_en[])+M91/SUM(old_en[])+M120/SUM(crypt_en[])+M149/SUM(ocr_en[]))/5</f>
        <v>1.290205899650385E-3</v>
      </c>
      <c r="N4" s="187">
        <f>(N33/SUM(Dickens[])+N62/SUM(github_en[])+N91/SUM(old_en[])+N120/SUM(crypt_en[])+N149/SUM(ocr_en[]))/5</f>
        <v>1.9882759708986113E-5</v>
      </c>
      <c r="O4" s="187">
        <f>(O33/SUM(Dickens[])+O62/SUM(github_en[])+O91/SUM(old_en[])+O120/SUM(crypt_en[])+O149/SUM(ocr_en[]))/5</f>
        <v>1.2682440859354031E-5</v>
      </c>
      <c r="P4" s="187">
        <f>(P33/SUM(Dickens[])+P62/SUM(github_en[])+P91/SUM(old_en[])+P120/SUM(crypt_en[])+P149/SUM(ocr_en[]))/5</f>
        <v>6.535248217566539E-3</v>
      </c>
      <c r="Q4" s="187">
        <f>(Q33/SUM(Dickens[])+Q62/SUM(github_en[])+Q91/SUM(old_en[])+Q120/SUM(crypt_en[])+Q149/SUM(ocr_en[]))/5</f>
        <v>2.045080951067701E-5</v>
      </c>
      <c r="R4" s="187">
        <f>(R33/SUM(Dickens[])+R62/SUM(github_en[])+R91/SUM(old_en[])+R120/SUM(crypt_en[])+R149/SUM(ocr_en[]))/5</f>
        <v>6.5797229484373162E-5</v>
      </c>
      <c r="S4" s="187">
        <f>(S33/SUM(Dickens[])+S62/SUM(github_en[])+S91/SUM(old_en[])+S120/SUM(crypt_en[])+S149/SUM(ocr_en[]))/5</f>
        <v>1.2672225661617121E-3</v>
      </c>
      <c r="T4" s="187">
        <f>(T33/SUM(Dickens[])+T62/SUM(github_en[])+T91/SUM(old_en[])+T120/SUM(crypt_en[])+T149/SUM(ocr_en[]))/5</f>
        <v>1.7054761285630391E-4</v>
      </c>
      <c r="U4" s="187">
        <f>(U33/SUM(Dickens[])+U62/SUM(github_en[])+U91/SUM(old_en[])+U120/SUM(crypt_en[])+U149/SUM(ocr_en[]))/5</f>
        <v>2.9673762618739334E-3</v>
      </c>
      <c r="V4" s="187">
        <f>(V33/SUM(Dickens[])+V62/SUM(github_en[])+V91/SUM(old_en[])+V120/SUM(crypt_en[])+V149/SUM(ocr_en[]))/5</f>
        <v>1.1367259061601897E-3</v>
      </c>
      <c r="W4" s="187">
        <f>(W33/SUM(Dickens[])+W62/SUM(github_en[])+W91/SUM(old_en[])+W120/SUM(crypt_en[])+W149/SUM(ocr_en[]))/5</f>
        <v>4.7743777235862732E-6</v>
      </c>
      <c r="X4" s="187">
        <f>(X33/SUM(Dickens[])+X62/SUM(github_en[])+X91/SUM(old_en[])+X120/SUM(crypt_en[])+X149/SUM(ocr_en[]))/5</f>
        <v>1.2231078065719992E-5</v>
      </c>
      <c r="Y4" s="187">
        <f>(Y33/SUM(Dickens[])+Y62/SUM(github_en[])+Y91/SUM(old_en[])+Y120/SUM(crypt_en[])+Y149/SUM(ocr_en[]))/5</f>
        <v>6.4569824129115128E-5</v>
      </c>
      <c r="Z4" s="187">
        <f>(Z33/SUM(Dickens[])+Z62/SUM(github_en[])+Z91/SUM(old_en[])+Z120/SUM(crypt_en[])+Z149/SUM(ocr_en[]))/5</f>
        <v>1.9029237390955916E-4</v>
      </c>
      <c r="AA4" s="187">
        <f>(AA33/SUM(Dickens[])+AA62/SUM(github_en[])+AA91/SUM(old_en[])+AA120/SUM(crypt_en[])+AA149/SUM(ocr_en[]))/5</f>
        <v>4.9694827720695933E-6</v>
      </c>
    </row>
    <row r="5" spans="1:27" ht="15" customHeight="1">
      <c r="A5" s="186" t="s">
        <v>221</v>
      </c>
      <c r="B5" s="187">
        <f>(B34/SUM(Dickens[])+B63/SUM(github_en[])+B92/SUM(old_en[])+B121/SUM(crypt_en[])+B150/SUM(ocr_en[]))/5</f>
        <v>2.6779196984975167E-3</v>
      </c>
      <c r="C5" s="187">
        <f>(C34/SUM(Dickens[])+C63/SUM(github_en[])+C92/SUM(old_en[])+C121/SUM(crypt_en[])+C150/SUM(ocr_en[]))/5</f>
        <v>6.9630472484546904E-4</v>
      </c>
      <c r="D5" s="187">
        <f>(D34/SUM(Dickens[])+D63/SUM(github_en[])+D92/SUM(old_en[])+D121/SUM(crypt_en[])+D150/SUM(ocr_en[]))/5</f>
        <v>3.6790015149769319E-4</v>
      </c>
      <c r="E5" s="216">
        <f>(E34/SUM(Dickens[])+E63/SUM(github_en[])+E92/SUM(old_en[])+E121/SUM(crypt_en[])+E150/SUM(ocr_en[]))/5</f>
        <v>8.2564453038614272E-4</v>
      </c>
      <c r="F5" s="187">
        <f>(F34/SUM(Dickens[])+F63/SUM(github_en[])+F92/SUM(old_en[])+F121/SUM(crypt_en[])+F150/SUM(ocr_en[]))/5</f>
        <v>6.7981308832525148E-3</v>
      </c>
      <c r="G5" s="187">
        <f>(G34/SUM(Dickens[])+G63/SUM(github_en[])+G92/SUM(old_en[])+G121/SUM(crypt_en[])+G150/SUM(ocr_en[]))/5</f>
        <v>4.3138743713016646E-4</v>
      </c>
      <c r="H5" s="187">
        <f>(H34/SUM(Dickens[])+H63/SUM(github_en[])+H92/SUM(old_en[])+H121/SUM(crypt_en[])+H150/SUM(ocr_en[]))/5</f>
        <v>4.4188839191105069E-4</v>
      </c>
      <c r="I5" s="187">
        <f>(I34/SUM(Dickens[])+I63/SUM(github_en[])+I92/SUM(old_en[])+I121/SUM(crypt_en[])+I150/SUM(ocr_en[]))/5</f>
        <v>7.3540739476693907E-4</v>
      </c>
      <c r="J5" s="187">
        <f>(J34/SUM(Dickens[])+J63/SUM(github_en[])+J92/SUM(old_en[])+J121/SUM(crypt_en[])+J150/SUM(ocr_en[]))/5</f>
        <v>4.6356403846519499E-3</v>
      </c>
      <c r="K5" s="187">
        <f>(K34/SUM(Dickens[])+K63/SUM(github_en[])+K92/SUM(old_en[])+K121/SUM(crypt_en[])+K150/SUM(ocr_en[]))/5</f>
        <v>1.2211826706904076E-4</v>
      </c>
      <c r="L5" s="187">
        <f>(L34/SUM(Dickens[])+L63/SUM(github_en[])+L92/SUM(old_en[])+L121/SUM(crypt_en[])+L150/SUM(ocr_en[]))/5</f>
        <v>5.7067523347311201E-5</v>
      </c>
      <c r="M5" s="187">
        <f>(M34/SUM(Dickens[])+M63/SUM(github_en[])+M92/SUM(old_en[])+M121/SUM(crypt_en[])+M150/SUM(ocr_en[]))/5</f>
        <v>6.3197873160625371E-4</v>
      </c>
      <c r="N5" s="187">
        <f>(N34/SUM(Dickens[])+N63/SUM(github_en[])+N92/SUM(old_en[])+N121/SUM(crypt_en[])+N150/SUM(ocr_en[]))/5</f>
        <v>5.4668870650493814E-4</v>
      </c>
      <c r="O5" s="187">
        <f>(O34/SUM(Dickens[])+O63/SUM(github_en[])+O92/SUM(old_en[])+O121/SUM(crypt_en[])+O150/SUM(ocr_en[]))/5</f>
        <v>5.6289088827324307E-4</v>
      </c>
      <c r="P5" s="187">
        <f>(P34/SUM(Dickens[])+P63/SUM(github_en[])+P92/SUM(old_en[])+P121/SUM(crypt_en[])+P150/SUM(ocr_en[]))/5</f>
        <v>2.7756247569220367E-3</v>
      </c>
      <c r="Q5" s="187">
        <f>(Q34/SUM(Dickens[])+Q63/SUM(github_en[])+Q92/SUM(old_en[])+Q121/SUM(crypt_en[])+Q150/SUM(ocr_en[]))/5</f>
        <v>2.7318992155155822E-4</v>
      </c>
      <c r="R5" s="187">
        <f>(R34/SUM(Dickens[])+R63/SUM(github_en[])+R92/SUM(old_en[])+R121/SUM(crypt_en[])+R150/SUM(ocr_en[]))/5</f>
        <v>1.8222687843065264E-5</v>
      </c>
      <c r="S5" s="187">
        <f>(S34/SUM(Dickens[])+S63/SUM(github_en[])+S92/SUM(old_en[])+S121/SUM(crypt_en[])+S150/SUM(ocr_en[]))/5</f>
        <v>1.1553392592845669E-3</v>
      </c>
      <c r="T5" s="187">
        <f>(T34/SUM(Dickens[])+T63/SUM(github_en[])+T92/SUM(old_en[])+T121/SUM(crypt_en[])+T150/SUM(ocr_en[]))/5</f>
        <v>1.9409118233978107E-3</v>
      </c>
      <c r="U5" s="187">
        <f>(U34/SUM(Dickens[])+U63/SUM(github_en[])+U92/SUM(old_en[])+U121/SUM(crypt_en[])+U150/SUM(ocr_en[]))/5</f>
        <v>1.8626925889764997E-3</v>
      </c>
      <c r="V5" s="187">
        <f>(V34/SUM(Dickens[])+V63/SUM(github_en[])+V92/SUM(old_en[])+V121/SUM(crypt_en[])+V150/SUM(ocr_en[]))/5</f>
        <v>1.1147260020537789E-3</v>
      </c>
      <c r="W5" s="187">
        <f>(W34/SUM(Dickens[])+W63/SUM(github_en[])+W92/SUM(old_en[])+W121/SUM(crypt_en[])+W150/SUM(ocr_en[]))/5</f>
        <v>1.9326857288340816E-4</v>
      </c>
      <c r="X5" s="187">
        <f>(X34/SUM(Dickens[])+X63/SUM(github_en[])+X92/SUM(old_en[])+X121/SUM(crypt_en[])+X150/SUM(ocr_en[]))/5</f>
        <v>6.4831656095164344E-4</v>
      </c>
      <c r="Y5" s="187">
        <f>(Y34/SUM(Dickens[])+Y63/SUM(github_en[])+Y92/SUM(old_en[])+Y121/SUM(crypt_en[])+Y150/SUM(ocr_en[]))/5</f>
        <v>1.3598543721581173E-6</v>
      </c>
      <c r="Z5" s="187">
        <f>(Z34/SUM(Dickens[])+Z63/SUM(github_en[])+Z92/SUM(old_en[])+Z121/SUM(crypt_en[])+Z150/SUM(ocr_en[]))/5</f>
        <v>7.4009552627803143E-4</v>
      </c>
      <c r="AA5" s="187">
        <f>(AA34/SUM(Dickens[])+AA63/SUM(github_en[])+AA92/SUM(old_en[])+AA121/SUM(crypt_en[])+AA150/SUM(ocr_en[]))/5</f>
        <v>4.8564704938787006E-6</v>
      </c>
    </row>
    <row r="6" spans="1:27" ht="15" customHeight="1">
      <c r="A6" s="186" t="s">
        <v>212</v>
      </c>
      <c r="B6" s="187">
        <f>(B35/SUM(Dickens[])+B64/SUM(github_en[])+B93/SUM(old_en[])+B122/SUM(crypt_en[])+B151/SUM(ocr_en[]))/5</f>
        <v>8.7228924273565489E-3</v>
      </c>
      <c r="C6" s="187">
        <f>(C35/SUM(Dickens[])+C64/SUM(github_en[])+C93/SUM(old_en[])+C122/SUM(crypt_en[])+C151/SUM(ocr_en[]))/5</f>
        <v>1.0464010230916523E-3</v>
      </c>
      <c r="D6" s="187">
        <f>(D35/SUM(Dickens[])+D64/SUM(github_en[])+D93/SUM(old_en[])+D122/SUM(crypt_en[])+D151/SUM(ocr_en[]))/5</f>
        <v>4.5408051460737332E-3</v>
      </c>
      <c r="E6" s="187">
        <f>(E35/SUM(Dickens[])+E64/SUM(github_en[])+E93/SUM(old_en[])+E122/SUM(crypt_en[])+E151/SUM(ocr_en[]))/5</f>
        <v>1.2576803363136518E-2</v>
      </c>
      <c r="F6" s="216">
        <f>(F35/SUM(Dickens[])+F64/SUM(github_en[])+F93/SUM(old_en[])+F122/SUM(crypt_en[])+F151/SUM(ocr_en[]))/5</f>
        <v>4.4312591676634264E-3</v>
      </c>
      <c r="G6" s="187">
        <f>(G35/SUM(Dickens[])+G64/SUM(github_en[])+G93/SUM(old_en[])+G122/SUM(crypt_en[])+G151/SUM(ocr_en[]))/5</f>
        <v>2.1866350213877754E-3</v>
      </c>
      <c r="H6" s="187">
        <f>(H35/SUM(Dickens[])+H64/SUM(github_en[])+H93/SUM(old_en[])+H122/SUM(crypt_en[])+H151/SUM(ocr_en[]))/5</f>
        <v>1.3173737557413783E-3</v>
      </c>
      <c r="I6" s="187">
        <f>(I35/SUM(Dickens[])+I64/SUM(github_en[])+I93/SUM(old_en[])+I122/SUM(crypt_en[])+I151/SUM(ocr_en[]))/5</f>
        <v>1.1771493191085225E-3</v>
      </c>
      <c r="J6" s="187">
        <f>(J35/SUM(Dickens[])+J64/SUM(github_en[])+J93/SUM(old_en[])+J122/SUM(crypt_en[])+J151/SUM(ocr_en[]))/5</f>
        <v>2.5704056775634086E-3</v>
      </c>
      <c r="K6" s="187">
        <f>(K35/SUM(Dickens[])+K64/SUM(github_en[])+K93/SUM(old_en[])+K122/SUM(crypt_en[])+K151/SUM(ocr_en[]))/5</f>
        <v>1.4108387996709178E-4</v>
      </c>
      <c r="L6" s="187">
        <f>(L35/SUM(Dickens[])+L64/SUM(github_en[])+L93/SUM(old_en[])+L122/SUM(crypt_en[])+L151/SUM(ocr_en[]))/5</f>
        <v>3.2883987774453557E-4</v>
      </c>
      <c r="M6" s="187">
        <f>(M35/SUM(Dickens[])+M64/SUM(github_en[])+M93/SUM(old_en[])+M122/SUM(crypt_en[])+M151/SUM(ocr_en[]))/5</f>
        <v>5.5342439446637746E-3</v>
      </c>
      <c r="N6" s="187">
        <f>(N35/SUM(Dickens[])+N64/SUM(github_en[])+N93/SUM(old_en[])+N122/SUM(crypt_en[])+N151/SUM(ocr_en[]))/5</f>
        <v>3.9843769744626403E-3</v>
      </c>
      <c r="O6" s="187">
        <f>(O35/SUM(Dickens[])+O64/SUM(github_en[])+O93/SUM(old_en[])+O122/SUM(crypt_en[])+O151/SUM(ocr_en[]))/5</f>
        <v>1.3035042397759714E-2</v>
      </c>
      <c r="P6" s="187">
        <f>(P35/SUM(Dickens[])+P64/SUM(github_en[])+P93/SUM(old_en[])+P122/SUM(crypt_en[])+P151/SUM(ocr_en[]))/5</f>
        <v>1.6088207568296774E-3</v>
      </c>
      <c r="Q6" s="187">
        <f>(Q35/SUM(Dickens[])+Q64/SUM(github_en[])+Q93/SUM(old_en[])+Q122/SUM(crypt_en[])+Q151/SUM(ocr_en[]))/5</f>
        <v>2.2379092674368779E-3</v>
      </c>
      <c r="R6" s="187">
        <f>(R35/SUM(Dickens[])+R64/SUM(github_en[])+R93/SUM(old_en[])+R122/SUM(crypt_en[])+R151/SUM(ocr_en[]))/5</f>
        <v>3.5006834480186586E-4</v>
      </c>
      <c r="S6" s="187">
        <f>(S35/SUM(Dickens[])+S64/SUM(github_en[])+S93/SUM(old_en[])+S122/SUM(crypt_en[])+S151/SUM(ocr_en[]))/5</f>
        <v>2.0134592267843664E-2</v>
      </c>
      <c r="T6" s="187">
        <f>(T35/SUM(Dickens[])+T64/SUM(github_en[])+T93/SUM(old_en[])+T122/SUM(crypt_en[])+T151/SUM(ocr_en[]))/5</f>
        <v>1.1781192765620346E-2</v>
      </c>
      <c r="U6" s="187">
        <f>(U35/SUM(Dickens[])+U64/SUM(github_en[])+U93/SUM(old_en[])+U122/SUM(crypt_en[])+U151/SUM(ocr_en[]))/5</f>
        <v>5.8542539795455196E-3</v>
      </c>
      <c r="V6" s="187">
        <f>(V35/SUM(Dickens[])+V64/SUM(github_en[])+V93/SUM(old_en[])+V122/SUM(crypt_en[])+V151/SUM(ocr_en[]))/5</f>
        <v>4.0424771621590743E-4</v>
      </c>
      <c r="W6" s="187">
        <f>(W35/SUM(Dickens[])+W64/SUM(github_en[])+W93/SUM(old_en[])+W122/SUM(crypt_en[])+W151/SUM(ocr_en[]))/5</f>
        <v>2.5436153118135432E-3</v>
      </c>
      <c r="X6" s="187">
        <f>(X35/SUM(Dickens[])+X64/SUM(github_en[])+X93/SUM(old_en[])+X122/SUM(crypt_en[])+X151/SUM(ocr_en[]))/5</f>
        <v>2.442203860401844E-3</v>
      </c>
      <c r="Y6" s="187">
        <f>(Y35/SUM(Dickens[])+Y64/SUM(github_en[])+Y93/SUM(old_en[])+Y122/SUM(crypt_en[])+Y151/SUM(ocr_en[]))/5</f>
        <v>1.5326010457756365E-3</v>
      </c>
      <c r="Z6" s="187">
        <f>(Z35/SUM(Dickens[])+Z64/SUM(github_en[])+Z93/SUM(old_en[])+Z122/SUM(crypt_en[])+Z151/SUM(ocr_en[]))/5</f>
        <v>1.8701731302687365E-3</v>
      </c>
      <c r="AA6" s="187">
        <f>(AA35/SUM(Dickens[])+AA64/SUM(github_en[])+AA93/SUM(old_en[])+AA122/SUM(crypt_en[])+AA151/SUM(ocr_en[]))/5</f>
        <v>4.2671355216319783E-5</v>
      </c>
    </row>
    <row r="7" spans="1:27" ht="15" customHeight="1">
      <c r="A7" s="186" t="s">
        <v>226</v>
      </c>
      <c r="B7" s="187">
        <f>(B36/SUM(Dickens[])+B65/SUM(github_en[])+B94/SUM(old_en[])+B123/SUM(crypt_en[])+B152/SUM(ocr_en[]))/5</f>
        <v>1.9128825634396594E-3</v>
      </c>
      <c r="C7" s="187">
        <f>(C36/SUM(Dickens[])+C65/SUM(github_en[])+C94/SUM(old_en[])+C123/SUM(crypt_en[])+C152/SUM(ocr_en[]))/5</f>
        <v>8.242649081608893E-5</v>
      </c>
      <c r="D7" s="187">
        <f>(D36/SUM(Dickens[])+D65/SUM(github_en[])+D94/SUM(old_en[])+D123/SUM(crypt_en[])+D152/SUM(ocr_en[]))/5</f>
        <v>1.3409146575462012E-4</v>
      </c>
      <c r="E7" s="187">
        <f>(E36/SUM(Dickens[])+E65/SUM(github_en[])+E94/SUM(old_en[])+E123/SUM(crypt_en[])+E152/SUM(ocr_en[]))/5</f>
        <v>7.5834564535209466E-5</v>
      </c>
      <c r="F7" s="187">
        <f>(F36/SUM(Dickens[])+F65/SUM(github_en[])+F94/SUM(old_en[])+F123/SUM(crypt_en[])+F152/SUM(ocr_en[]))/5</f>
        <v>2.1778360217391914E-3</v>
      </c>
      <c r="G7" s="216">
        <f>(G36/SUM(Dickens[])+G65/SUM(github_en[])+G94/SUM(old_en[])+G123/SUM(crypt_en[])+G152/SUM(ocr_en[]))/5</f>
        <v>1.3422995780969927E-3</v>
      </c>
      <c r="H7" s="187">
        <f>(H36/SUM(Dickens[])+H65/SUM(github_en[])+H94/SUM(old_en[])+H123/SUM(crypt_en[])+H152/SUM(ocr_en[]))/5</f>
        <v>5.0892685843627306E-5</v>
      </c>
      <c r="I7" s="187">
        <f>(I36/SUM(Dickens[])+I65/SUM(github_en[])+I94/SUM(old_en[])+I123/SUM(crypt_en[])+I152/SUM(ocr_en[]))/5</f>
        <v>2.3063814545148139E-4</v>
      </c>
      <c r="J7" s="187">
        <f>(J36/SUM(Dickens[])+J65/SUM(github_en[])+J94/SUM(old_en[])+J123/SUM(crypt_en[])+J152/SUM(ocr_en[]))/5</f>
        <v>2.6327629124284638E-3</v>
      </c>
      <c r="K7" s="187">
        <f>(K36/SUM(Dickens[])+K65/SUM(github_en[])+K94/SUM(old_en[])+K123/SUM(crypt_en[])+K152/SUM(ocr_en[]))/5</f>
        <v>3.2779012407940505E-5</v>
      </c>
      <c r="L7" s="187">
        <f>(L36/SUM(Dickens[])+L65/SUM(github_en[])+L94/SUM(old_en[])+L123/SUM(crypt_en[])+L152/SUM(ocr_en[]))/5</f>
        <v>1.1097442707399727E-5</v>
      </c>
      <c r="M7" s="187">
        <f>(M36/SUM(Dickens[])+M65/SUM(github_en[])+M94/SUM(old_en[])+M123/SUM(crypt_en[])+M152/SUM(ocr_en[]))/5</f>
        <v>6.7867396016223875E-4</v>
      </c>
      <c r="N7" s="187">
        <f>(N36/SUM(Dickens[])+N65/SUM(github_en[])+N94/SUM(old_en[])+N123/SUM(crypt_en[])+N152/SUM(ocr_en[]))/5</f>
        <v>1.5989048672888817E-4</v>
      </c>
      <c r="O7" s="187">
        <f>(O36/SUM(Dickens[])+O65/SUM(github_en[])+O94/SUM(old_en[])+O123/SUM(crypt_en[])+O152/SUM(ocr_en[]))/5</f>
        <v>4.6368307851209091E-5</v>
      </c>
      <c r="P7" s="187">
        <f>(P36/SUM(Dickens[])+P65/SUM(github_en[])+P94/SUM(old_en[])+P123/SUM(crypt_en[])+P152/SUM(ocr_en[]))/5</f>
        <v>4.6887076518662618E-3</v>
      </c>
      <c r="Q7" s="187">
        <f>(Q36/SUM(Dickens[])+Q65/SUM(github_en[])+Q94/SUM(old_en[])+Q123/SUM(crypt_en[])+Q152/SUM(ocr_en[]))/5</f>
        <v>9.6404308160921579E-5</v>
      </c>
      <c r="R7" s="187">
        <f>(R36/SUM(Dickens[])+R65/SUM(github_en[])+R94/SUM(old_en[])+R123/SUM(crypt_en[])+R152/SUM(ocr_en[]))/5</f>
        <v>2.2077589383339264E-6</v>
      </c>
      <c r="S7" s="187">
        <f>(S36/SUM(Dickens[])+S65/SUM(github_en[])+S94/SUM(old_en[])+S123/SUM(crypt_en[])+S152/SUM(ocr_en[]))/5</f>
        <v>1.915133755915284E-3</v>
      </c>
      <c r="T7" s="187">
        <f>(T36/SUM(Dickens[])+T65/SUM(github_en[])+T94/SUM(old_en[])+T123/SUM(crypt_en[])+T152/SUM(ocr_en[]))/5</f>
        <v>2.1991519334927553E-4</v>
      </c>
      <c r="U7" s="187">
        <f>(U36/SUM(Dickens[])+U65/SUM(github_en[])+U94/SUM(old_en[])+U123/SUM(crypt_en[])+U152/SUM(ocr_en[]))/5</f>
        <v>1.9805489750794837E-3</v>
      </c>
      <c r="V7" s="187">
        <f>(V36/SUM(Dickens[])+V65/SUM(github_en[])+V94/SUM(old_en[])+V123/SUM(crypt_en[])+V152/SUM(ocr_en[]))/5</f>
        <v>9.1693944707365964E-4</v>
      </c>
      <c r="W7" s="187">
        <f>(W36/SUM(Dickens[])+W65/SUM(github_en[])+W94/SUM(old_en[])+W123/SUM(crypt_en[])+W152/SUM(ocr_en[]))/5</f>
        <v>1.1374457248997527E-5</v>
      </c>
      <c r="X7" s="187">
        <f>(X36/SUM(Dickens[])+X65/SUM(github_en[])+X94/SUM(old_en[])+X123/SUM(crypt_en[])+X152/SUM(ocr_en[]))/5</f>
        <v>1.0853830577963041E-4</v>
      </c>
      <c r="Y7" s="187">
        <f>(Y36/SUM(Dickens[])+Y65/SUM(github_en[])+Y94/SUM(old_en[])+Y123/SUM(crypt_en[])+Y152/SUM(ocr_en[]))/5</f>
        <v>9.5087058996984606E-7</v>
      </c>
      <c r="Z7" s="187">
        <f>(Z36/SUM(Dickens[])+Z65/SUM(github_en[])+Z94/SUM(old_en[])+Z123/SUM(crypt_en[])+Z152/SUM(ocr_en[]))/5</f>
        <v>1.2293653057857552E-4</v>
      </c>
      <c r="AA7" s="187">
        <f>(AA36/SUM(Dickens[])+AA65/SUM(github_en[])+AA94/SUM(old_en[])+AA123/SUM(crypt_en[])+AA152/SUM(ocr_en[]))/5</f>
        <v>1.4611337298629046E-6</v>
      </c>
    </row>
    <row r="8" spans="1:27" ht="15" customHeight="1">
      <c r="A8" s="186" t="s">
        <v>229</v>
      </c>
      <c r="B8" s="187">
        <f>(B37/SUM(Dickens[])+B66/SUM(github_en[])+B95/SUM(old_en[])+B124/SUM(crypt_en[])+B153/SUM(ocr_en[]))/5</f>
        <v>2.0114580209150408E-3</v>
      </c>
      <c r="C8" s="187">
        <f>(C37/SUM(Dickens[])+C66/SUM(github_en[])+C95/SUM(old_en[])+C124/SUM(crypt_en[])+C153/SUM(ocr_en[]))/5</f>
        <v>1.1749307712916813E-4</v>
      </c>
      <c r="D8" s="187">
        <f>(D37/SUM(Dickens[])+D66/SUM(github_en[])+D95/SUM(old_en[])+D124/SUM(crypt_en[])+D153/SUM(ocr_en[]))/5</f>
        <v>1.0064452255111565E-4</v>
      </c>
      <c r="E8" s="187">
        <f>(E37/SUM(Dickens[])+E66/SUM(github_en[])+E95/SUM(old_en[])+E124/SUM(crypt_en[])+E153/SUM(ocr_en[]))/5</f>
        <v>8.9962081915933689E-5</v>
      </c>
      <c r="F8" s="187">
        <f>(F37/SUM(Dickens[])+F66/SUM(github_en[])+F95/SUM(old_en[])+F124/SUM(crypt_en[])+F153/SUM(ocr_en[]))/5</f>
        <v>3.6013846510864408E-3</v>
      </c>
      <c r="G8" s="187">
        <f>(G37/SUM(Dickens[])+G66/SUM(github_en[])+G95/SUM(old_en[])+G124/SUM(crypt_en[])+G153/SUM(ocr_en[]))/5</f>
        <v>1.3339894782359591E-4</v>
      </c>
      <c r="H8" s="216">
        <f>(H37/SUM(Dickens[])+H66/SUM(github_en[])+H95/SUM(old_en[])+H124/SUM(crypt_en[])+H153/SUM(ocr_en[]))/5</f>
        <v>4.1592342644187141E-4</v>
      </c>
      <c r="I8" s="187">
        <f>(I37/SUM(Dickens[])+I66/SUM(github_en[])+I95/SUM(old_en[])+I124/SUM(crypt_en[])+I153/SUM(ocr_en[]))/5</f>
        <v>3.0060788920016884E-3</v>
      </c>
      <c r="J8" s="187">
        <f>(J37/SUM(Dickens[])+J66/SUM(github_en[])+J95/SUM(old_en[])+J124/SUM(crypt_en[])+J153/SUM(ocr_en[]))/5</f>
        <v>1.4899730313142495E-3</v>
      </c>
      <c r="K8" s="187">
        <f>(K37/SUM(Dickens[])+K66/SUM(github_en[])+K95/SUM(old_en[])+K124/SUM(crypt_en[])+K153/SUM(ocr_en[]))/5</f>
        <v>2.8301779634837682E-5</v>
      </c>
      <c r="L8" s="187">
        <f>(L37/SUM(Dickens[])+L66/SUM(github_en[])+L95/SUM(old_en[])+L124/SUM(crypt_en[])+L153/SUM(ocr_en[]))/5</f>
        <v>8.3192462804831722E-6</v>
      </c>
      <c r="M8" s="187">
        <f>(M37/SUM(Dickens[])+M66/SUM(github_en[])+M95/SUM(old_en[])+M124/SUM(crypt_en[])+M153/SUM(ocr_en[]))/5</f>
        <v>6.4540647086395921E-4</v>
      </c>
      <c r="N8" s="187">
        <f>(N37/SUM(Dickens[])+N66/SUM(github_en[])+N95/SUM(old_en[])+N124/SUM(crypt_en[])+N153/SUM(ocr_en[]))/5</f>
        <v>1.5405008230201132E-4</v>
      </c>
      <c r="O8" s="187">
        <f>(O37/SUM(Dickens[])+O66/SUM(github_en[])+O95/SUM(old_en[])+O124/SUM(crypt_en[])+O153/SUM(ocr_en[]))/5</f>
        <v>5.1333852368423151E-4</v>
      </c>
      <c r="P8" s="187">
        <f>(P37/SUM(Dickens[])+P66/SUM(github_en[])+P95/SUM(old_en[])+P124/SUM(crypt_en[])+P153/SUM(ocr_en[]))/5</f>
        <v>1.7687480901913695E-3</v>
      </c>
      <c r="Q8" s="187">
        <f>(Q37/SUM(Dickens[])+Q66/SUM(github_en[])+Q95/SUM(old_en[])+Q124/SUM(crypt_en[])+Q153/SUM(ocr_en[]))/5</f>
        <v>7.7567259862873554E-5</v>
      </c>
      <c r="R8" s="187">
        <f>(R37/SUM(Dickens[])+R66/SUM(github_en[])+R95/SUM(old_en[])+R124/SUM(crypt_en[])+R153/SUM(ocr_en[]))/5</f>
        <v>2.7880782971779142E-6</v>
      </c>
      <c r="S8" s="187">
        <f>(S37/SUM(Dickens[])+S66/SUM(github_en[])+S95/SUM(old_en[])+S124/SUM(crypt_en[])+S153/SUM(ocr_en[]))/5</f>
        <v>1.7056252186251658E-3</v>
      </c>
      <c r="T8" s="187">
        <f>(T37/SUM(Dickens[])+T66/SUM(github_en[])+T95/SUM(old_en[])+T124/SUM(crypt_en[])+T153/SUM(ocr_en[]))/5</f>
        <v>6.6735058338973185E-4</v>
      </c>
      <c r="U8" s="187">
        <f>(U37/SUM(Dickens[])+U66/SUM(github_en[])+U95/SUM(old_en[])+U124/SUM(crypt_en[])+U153/SUM(ocr_en[]))/5</f>
        <v>7.4466722998901109E-4</v>
      </c>
      <c r="V8" s="187">
        <f>(V37/SUM(Dickens[])+V66/SUM(github_en[])+V95/SUM(old_en[])+V124/SUM(crypt_en[])+V153/SUM(ocr_en[]))/5</f>
        <v>7.7120864749968896E-4</v>
      </c>
      <c r="W8" s="187">
        <f>(W37/SUM(Dickens[])+W66/SUM(github_en[])+W95/SUM(old_en[])+W124/SUM(crypt_en[])+W153/SUM(ocr_en[]))/5</f>
        <v>8.7787070733871737E-6</v>
      </c>
      <c r="X8" s="187">
        <f>(X37/SUM(Dickens[])+X66/SUM(github_en[])+X95/SUM(old_en[])+X124/SUM(crypt_en[])+X153/SUM(ocr_en[]))/5</f>
        <v>1.8528666292586907E-4</v>
      </c>
      <c r="Y8" s="187">
        <f>(Y37/SUM(Dickens[])+Y66/SUM(github_en[])+Y95/SUM(old_en[])+Y124/SUM(crypt_en[])+Y153/SUM(ocr_en[]))/5</f>
        <v>7.2302394378891689E-7</v>
      </c>
      <c r="Z8" s="187">
        <f>(Z37/SUM(Dickens[])+Z66/SUM(github_en[])+Z95/SUM(old_en[])+Z124/SUM(crypt_en[])+Z153/SUM(ocr_en[]))/5</f>
        <v>1.569976274180223E-4</v>
      </c>
      <c r="AA8" s="187">
        <f>(AA37/SUM(Dickens[])+AA66/SUM(github_en[])+AA95/SUM(old_en[])+AA124/SUM(crypt_en[])+AA153/SUM(ocr_en[]))/5</f>
        <v>1.7834220201908509E-6</v>
      </c>
    </row>
    <row r="9" spans="1:27" ht="15" customHeight="1">
      <c r="A9" s="186" t="s">
        <v>220</v>
      </c>
      <c r="B9" s="187">
        <f>(B38/SUM(Dickens[])+B67/SUM(github_en[])+B96/SUM(old_en[])+B125/SUM(crypt_en[])+B154/SUM(ocr_en[]))/5</f>
        <v>1.1669035135650607E-2</v>
      </c>
      <c r="C9" s="187">
        <f>(C38/SUM(Dickens[])+C67/SUM(github_en[])+C96/SUM(old_en[])+C125/SUM(crypt_en[])+C154/SUM(ocr_en[]))/5</f>
        <v>1.1835727691056512E-4</v>
      </c>
      <c r="D9" s="187">
        <f>(D38/SUM(Dickens[])+D67/SUM(github_en[])+D96/SUM(old_en[])+D125/SUM(crypt_en[])+D154/SUM(ocr_en[]))/5</f>
        <v>1.14165808183125E-4</v>
      </c>
      <c r="E9" s="187">
        <f>(E38/SUM(Dickens[])+E67/SUM(github_en[])+E96/SUM(old_en[])+E125/SUM(crypt_en[])+E154/SUM(ocr_en[]))/5</f>
        <v>7.6029345708907234E-5</v>
      </c>
      <c r="F9" s="187">
        <f>(F38/SUM(Dickens[])+F67/SUM(github_en[])+F96/SUM(old_en[])+F125/SUM(crypt_en[])+F154/SUM(ocr_en[]))/5</f>
        <v>2.9911341524724362E-2</v>
      </c>
      <c r="G9" s="187">
        <f>(G38/SUM(Dickens[])+G67/SUM(github_en[])+G96/SUM(old_en[])+G125/SUM(crypt_en[])+G154/SUM(ocr_en[]))/5</f>
        <v>1.009826640153508E-4</v>
      </c>
      <c r="H9" s="187">
        <f>(H38/SUM(Dickens[])+H67/SUM(github_en[])+H96/SUM(old_en[])+H125/SUM(crypt_en[])+H154/SUM(ocr_en[]))/5</f>
        <v>4.1071173831094769E-5</v>
      </c>
      <c r="I9" s="216">
        <f>(I38/SUM(Dickens[])+I67/SUM(github_en[])+I96/SUM(old_en[])+I125/SUM(crypt_en[])+I154/SUM(ocr_en[]))/5</f>
        <v>1.8572648108543897E-4</v>
      </c>
      <c r="J9" s="187">
        <f>(J38/SUM(Dickens[])+J67/SUM(github_en[])+J96/SUM(old_en[])+J125/SUM(crypt_en[])+J154/SUM(ocr_en[]))/5</f>
        <v>9.044576469432776E-3</v>
      </c>
      <c r="K9" s="187">
        <f>(K38/SUM(Dickens[])+K67/SUM(github_en[])+K96/SUM(old_en[])+K125/SUM(crypt_en[])+K154/SUM(ocr_en[]))/5</f>
        <v>8.9298139226014552E-6</v>
      </c>
      <c r="L9" s="187">
        <f>(L38/SUM(Dickens[])+L67/SUM(github_en[])+L96/SUM(old_en[])+L125/SUM(crypt_en[])+L154/SUM(ocr_en[]))/5</f>
        <v>1.0696308139611604E-5</v>
      </c>
      <c r="M9" s="187">
        <f>(M38/SUM(Dickens[])+M67/SUM(github_en[])+M96/SUM(old_en[])+M125/SUM(crypt_en[])+M154/SUM(ocr_en[]))/5</f>
        <v>1.662947360260278E-4</v>
      </c>
      <c r="N9" s="187">
        <f>(N38/SUM(Dickens[])+N67/SUM(github_en[])+N96/SUM(old_en[])+N125/SUM(crypt_en[])+N154/SUM(ocr_en[]))/5</f>
        <v>2.0173611199269154E-4</v>
      </c>
      <c r="O9" s="187">
        <f>(O38/SUM(Dickens[])+O67/SUM(github_en[])+O96/SUM(old_en[])+O125/SUM(crypt_en[])+O154/SUM(ocr_en[]))/5</f>
        <v>1.942659150491242E-4</v>
      </c>
      <c r="P9" s="187">
        <f>(P38/SUM(Dickens[])+P67/SUM(github_en[])+P96/SUM(old_en[])+P125/SUM(crypt_en[])+P154/SUM(ocr_en[]))/5</f>
        <v>5.3046040250873065E-3</v>
      </c>
      <c r="Q9" s="187">
        <f>(Q38/SUM(Dickens[])+Q67/SUM(github_en[])+Q96/SUM(old_en[])+Q125/SUM(crypt_en[])+Q154/SUM(ocr_en[]))/5</f>
        <v>6.8969894684035296E-5</v>
      </c>
      <c r="R9" s="187">
        <f>(R38/SUM(Dickens[])+R67/SUM(github_en[])+R96/SUM(old_en[])+R125/SUM(crypt_en[])+R154/SUM(ocr_en[]))/5</f>
        <v>6.5239402104053589E-6</v>
      </c>
      <c r="S9" s="187">
        <f>(S38/SUM(Dickens[])+S67/SUM(github_en[])+S96/SUM(old_en[])+S125/SUM(crypt_en[])+S154/SUM(ocr_en[]))/5</f>
        <v>8.3334622699106375E-4</v>
      </c>
      <c r="T9" s="187">
        <f>(T38/SUM(Dickens[])+T67/SUM(github_en[])+T96/SUM(old_en[])+T125/SUM(crypt_en[])+T154/SUM(ocr_en[]))/5</f>
        <v>2.8299793309254377E-4</v>
      </c>
      <c r="U9" s="187">
        <f>(U38/SUM(Dickens[])+U67/SUM(github_en[])+U96/SUM(old_en[])+U125/SUM(crypt_en[])+U154/SUM(ocr_en[]))/5</f>
        <v>2.2180886737561177E-3</v>
      </c>
      <c r="V9" s="187">
        <f>(V38/SUM(Dickens[])+V67/SUM(github_en[])+V96/SUM(old_en[])+V125/SUM(crypt_en[])+V154/SUM(ocr_en[]))/5</f>
        <v>7.4506053506997387E-4</v>
      </c>
      <c r="W9" s="187">
        <f>(W38/SUM(Dickens[])+W67/SUM(github_en[])+W96/SUM(old_en[])+W125/SUM(crypt_en[])+W154/SUM(ocr_en[]))/5</f>
        <v>1.008068924193781E-5</v>
      </c>
      <c r="X9" s="187">
        <f>(X38/SUM(Dickens[])+X67/SUM(github_en[])+X96/SUM(old_en[])+X125/SUM(crypt_en[])+X154/SUM(ocr_en[]))/5</f>
        <v>1.6940637265646502E-4</v>
      </c>
      <c r="Y9" s="187">
        <f>(Y38/SUM(Dickens[])+Y67/SUM(github_en[])+Y96/SUM(old_en[])+Y125/SUM(crypt_en[])+Y154/SUM(ocr_en[]))/5</f>
        <v>3.6681874120719012E-7</v>
      </c>
      <c r="Z9" s="187">
        <f>(Z38/SUM(Dickens[])+Z67/SUM(github_en[])+Z96/SUM(old_en[])+Z125/SUM(crypt_en[])+Z154/SUM(ocr_en[]))/5</f>
        <v>3.8353994303052684E-4</v>
      </c>
      <c r="AA9" s="187">
        <f>(AA38/SUM(Dickens[])+AA67/SUM(github_en[])+AA96/SUM(old_en[])+AA125/SUM(crypt_en[])+AA154/SUM(ocr_en[]))/5</f>
        <v>3.1391032750454004E-6</v>
      </c>
    </row>
    <row r="10" spans="1:27" ht="15" customHeight="1">
      <c r="A10" s="186" t="s">
        <v>216</v>
      </c>
      <c r="B10" s="187">
        <f>(B39/SUM(Dickens[])+B68/SUM(github_en[])+B97/SUM(old_en[])+B126/SUM(crypt_en[])+B155/SUM(ocr_en[]))/5</f>
        <v>1.8551309868253666E-3</v>
      </c>
      <c r="C10" s="187">
        <f>(C39/SUM(Dickens[])+C68/SUM(github_en[])+C97/SUM(old_en[])+C126/SUM(crypt_en[])+C155/SUM(ocr_en[]))/5</f>
        <v>6.9534123349653725E-4</v>
      </c>
      <c r="D10" s="187">
        <f>(D39/SUM(Dickens[])+D68/SUM(github_en[])+D97/SUM(old_en[])+D126/SUM(crypt_en[])+D155/SUM(ocr_en[]))/5</f>
        <v>5.1771194378091075E-3</v>
      </c>
      <c r="E10" s="187">
        <f>(E39/SUM(Dickens[])+E68/SUM(github_en[])+E97/SUM(old_en[])+E126/SUM(crypt_en[])+E155/SUM(ocr_en[]))/5</f>
        <v>3.6866761662233743E-3</v>
      </c>
      <c r="F10" s="187">
        <f>(F39/SUM(Dickens[])+F68/SUM(github_en[])+F97/SUM(old_en[])+F126/SUM(crypt_en[])+F155/SUM(ocr_en[]))/5</f>
        <v>3.0570348656377964E-3</v>
      </c>
      <c r="G10" s="187">
        <f>(G39/SUM(Dickens[])+G68/SUM(github_en[])+G97/SUM(old_en[])+G126/SUM(crypt_en[])+G155/SUM(ocr_en[]))/5</f>
        <v>1.6016965511241265E-3</v>
      </c>
      <c r="H10" s="187">
        <f>(H39/SUM(Dickens[])+H68/SUM(github_en[])+H97/SUM(old_en[])+H126/SUM(crypt_en[])+H155/SUM(ocr_en[]))/5</f>
        <v>2.5827807098725624E-3</v>
      </c>
      <c r="I10" s="187">
        <f>(I39/SUM(Dickens[])+I68/SUM(github_en[])+I97/SUM(old_en[])+I126/SUM(crypt_en[])+I155/SUM(ocr_en[]))/5</f>
        <v>1.5526250536448868E-4</v>
      </c>
      <c r="J10" s="216">
        <f>(J39/SUM(Dickens[])+J68/SUM(github_en[])+J97/SUM(old_en[])+J126/SUM(crypt_en[])+J155/SUM(ocr_en[]))/5</f>
        <v>9.6505910297241596E-5</v>
      </c>
      <c r="K10" s="187">
        <f>(K39/SUM(Dickens[])+K68/SUM(github_en[])+K97/SUM(old_en[])+K126/SUM(crypt_en[])+K155/SUM(ocr_en[]))/5</f>
        <v>3.4717252737631475E-5</v>
      </c>
      <c r="L10" s="187">
        <f>(L39/SUM(Dickens[])+L68/SUM(github_en[])+L97/SUM(old_en[])+L126/SUM(crypt_en[])+L155/SUM(ocr_en[]))/5</f>
        <v>6.6425819486658102E-4</v>
      </c>
      <c r="M10" s="187">
        <f>(M39/SUM(Dickens[])+M68/SUM(github_en[])+M97/SUM(old_en[])+M126/SUM(crypt_en[])+M155/SUM(ocr_en[]))/5</f>
        <v>4.0653457770940867E-3</v>
      </c>
      <c r="N10" s="187">
        <f>(N39/SUM(Dickens[])+N68/SUM(github_en[])+N97/SUM(old_en[])+N126/SUM(crypt_en[])+N155/SUM(ocr_en[]))/5</f>
        <v>3.4588148059234631E-3</v>
      </c>
      <c r="O10" s="187">
        <f>(O39/SUM(Dickens[])+O68/SUM(github_en[])+O97/SUM(old_en[])+O126/SUM(crypt_en[])+O155/SUM(ocr_en[]))/5</f>
        <v>2.1586896407009122E-2</v>
      </c>
      <c r="P10" s="187">
        <f>(P39/SUM(Dickens[])+P68/SUM(github_en[])+P97/SUM(old_en[])+P126/SUM(crypt_en[])+P155/SUM(ocr_en[]))/5</f>
        <v>5.2820685664319135E-3</v>
      </c>
      <c r="Q10" s="187">
        <f>(Q39/SUM(Dickens[])+Q68/SUM(github_en[])+Q97/SUM(old_en[])+Q126/SUM(crypt_en[])+Q155/SUM(ocr_en[]))/5</f>
        <v>7.4604749507051584E-4</v>
      </c>
      <c r="R10" s="187">
        <f>(R39/SUM(Dickens[])+R68/SUM(github_en[])+R97/SUM(old_en[])+R126/SUM(crypt_en[])+R155/SUM(ocr_en[]))/5</f>
        <v>6.3943565391681045E-5</v>
      </c>
      <c r="S10" s="187">
        <f>(S39/SUM(Dickens[])+S68/SUM(github_en[])+S97/SUM(old_en[])+S126/SUM(crypt_en[])+S155/SUM(ocr_en[]))/5</f>
        <v>3.023078608825891E-3</v>
      </c>
      <c r="T10" s="187">
        <f>(T39/SUM(Dickens[])+T68/SUM(github_en[])+T97/SUM(old_en[])+T126/SUM(crypt_en[])+T155/SUM(ocr_en[]))/5</f>
        <v>9.9891667144248152E-3</v>
      </c>
      <c r="U10" s="187">
        <f>(U39/SUM(Dickens[])+U68/SUM(github_en[])+U97/SUM(old_en[])+U126/SUM(crypt_en[])+U155/SUM(ocr_en[]))/5</f>
        <v>9.8713062285394077E-3</v>
      </c>
      <c r="V10" s="187">
        <f>(V39/SUM(Dickens[])+V68/SUM(github_en[])+V97/SUM(old_en[])+V126/SUM(crypt_en[])+V155/SUM(ocr_en[]))/5</f>
        <v>1.1442005446909969E-4</v>
      </c>
      <c r="W10" s="187">
        <f>(W39/SUM(Dickens[])+W68/SUM(github_en[])+W97/SUM(old_en[])+W126/SUM(crypt_en[])+W155/SUM(ocr_en[]))/5</f>
        <v>2.1322901137636649E-3</v>
      </c>
      <c r="X10" s="187">
        <f>(X39/SUM(Dickens[])+X68/SUM(github_en[])+X97/SUM(old_en[])+X126/SUM(crypt_en[])+X155/SUM(ocr_en[]))/5</f>
        <v>1.8660262685981006E-4</v>
      </c>
      <c r="Y10" s="187">
        <f>(Y39/SUM(Dickens[])+Y68/SUM(github_en[])+Y97/SUM(old_en[])+Y126/SUM(crypt_en[])+Y155/SUM(ocr_en[]))/5</f>
        <v>1.9713909080091798E-4</v>
      </c>
      <c r="Z10" s="187">
        <f>(Z39/SUM(Dickens[])+Z68/SUM(github_en[])+Z97/SUM(old_en[])+Z126/SUM(crypt_en[])+Z155/SUM(ocr_en[]))/5</f>
        <v>3.65295033352508E-5</v>
      </c>
      <c r="AA10" s="187">
        <f>(AA39/SUM(Dickens[])+AA68/SUM(github_en[])+AA97/SUM(old_en[])+AA126/SUM(crypt_en[])+AA155/SUM(ocr_en[]))/5</f>
        <v>4.1274084306618596E-4</v>
      </c>
    </row>
    <row r="11" spans="1:27" ht="15" customHeight="1">
      <c r="A11" s="186" t="s">
        <v>236</v>
      </c>
      <c r="B11" s="187">
        <f>(B40/SUM(Dickens[])+B69/SUM(github_en[])+B98/SUM(old_en[])+B127/SUM(crypt_en[])+B156/SUM(ocr_en[]))/5</f>
        <v>2.3744710342113524E-4</v>
      </c>
      <c r="C11" s="187">
        <f>(C40/SUM(Dickens[])+C69/SUM(github_en[])+C98/SUM(old_en[])+C127/SUM(crypt_en[])+C156/SUM(ocr_en[]))/5</f>
        <v>1.213082112637312E-6</v>
      </c>
      <c r="D11" s="187">
        <f>(D40/SUM(Dickens[])+D69/SUM(github_en[])+D98/SUM(old_en[])+D127/SUM(crypt_en[])+D156/SUM(ocr_en[]))/5</f>
        <v>1.3902023553009911E-6</v>
      </c>
      <c r="E11" s="187">
        <f>(E40/SUM(Dickens[])+E69/SUM(github_en[])+E98/SUM(old_en[])+E127/SUM(crypt_en[])+E156/SUM(ocr_en[]))/5</f>
        <v>1.7515869288829038E-6</v>
      </c>
      <c r="F11" s="187">
        <f>(F40/SUM(Dickens[])+F69/SUM(github_en[])+F98/SUM(old_en[])+F127/SUM(crypt_en[])+F156/SUM(ocr_en[]))/5</f>
        <v>3.6566732930003886E-4</v>
      </c>
      <c r="G11" s="187">
        <f>(G40/SUM(Dickens[])+G69/SUM(github_en[])+G98/SUM(old_en[])+G127/SUM(crypt_en[])+G156/SUM(ocr_en[]))/5</f>
        <v>7.5640482216463207E-7</v>
      </c>
      <c r="H11" s="187">
        <f>(H40/SUM(Dickens[])+H69/SUM(github_en[])+H98/SUM(old_en[])+H127/SUM(crypt_en[])+H156/SUM(ocr_en[]))/5</f>
        <v>6.2949494768100248E-7</v>
      </c>
      <c r="I11" s="187">
        <f>(I40/SUM(Dickens[])+I69/SUM(github_en[])+I98/SUM(old_en[])+I127/SUM(crypt_en[])+I156/SUM(ocr_en[]))/5</f>
        <v>1.2206704521322256E-6</v>
      </c>
      <c r="J11" s="187">
        <f>(J40/SUM(Dickens[])+J69/SUM(github_en[])+J98/SUM(old_en[])+J127/SUM(crypt_en[])+J156/SUM(ocr_en[]))/5</f>
        <v>9.0467118085940657E-5</v>
      </c>
      <c r="K11" s="216">
        <f>(K40/SUM(Dickens[])+K69/SUM(github_en[])+K98/SUM(old_en[])+K127/SUM(crypt_en[])+K156/SUM(ocr_en[]))/5</f>
        <v>9.5533428402087157E-7</v>
      </c>
      <c r="L11" s="187">
        <f>(L40/SUM(Dickens[])+L69/SUM(github_en[])+L98/SUM(old_en[])+L127/SUM(crypt_en[])+L156/SUM(ocr_en[]))/5</f>
        <v>7.6943153698761113E-7</v>
      </c>
      <c r="M11" s="187">
        <f>(M40/SUM(Dickens[])+M69/SUM(github_en[])+M98/SUM(old_en[])+M127/SUM(crypt_en[])+M156/SUM(ocr_en[]))/5</f>
        <v>7.8835001462701422E-7</v>
      </c>
      <c r="N11" s="187">
        <f>(N40/SUM(Dickens[])+N69/SUM(github_en[])+N98/SUM(old_en[])+N127/SUM(crypt_en[])+N156/SUM(ocr_en[]))/5</f>
        <v>1.2927523059566282E-6</v>
      </c>
      <c r="O11" s="187">
        <f>(O40/SUM(Dickens[])+O69/SUM(github_en[])+O98/SUM(old_en[])+O127/SUM(crypt_en[])+O156/SUM(ocr_en[]))/5</f>
        <v>9.628597812026406E-7</v>
      </c>
      <c r="P11" s="187">
        <f>(P40/SUM(Dickens[])+P69/SUM(github_en[])+P98/SUM(old_en[])+P127/SUM(crypt_en[])+P156/SUM(ocr_en[]))/5</f>
        <v>4.4755024037081945E-4</v>
      </c>
      <c r="Q11" s="187">
        <f>(Q40/SUM(Dickens[])+Q69/SUM(github_en[])+Q98/SUM(old_en[])+Q127/SUM(crypt_en[])+Q156/SUM(ocr_en[]))/5</f>
        <v>2.031387052741741E-6</v>
      </c>
      <c r="R11" s="187">
        <f>(R40/SUM(Dickens[])+R69/SUM(github_en[])+R98/SUM(old_en[])+R127/SUM(crypt_en[])+R156/SUM(ocr_en[]))/5</f>
        <v>3.3394016814265808E-8</v>
      </c>
      <c r="S11" s="187">
        <f>(S40/SUM(Dickens[])+S69/SUM(github_en[])+S98/SUM(old_en[])+S127/SUM(crypt_en[])+S156/SUM(ocr_en[]))/5</f>
        <v>8.300032184444212E-6</v>
      </c>
      <c r="T11" s="187">
        <f>(T40/SUM(Dickens[])+T69/SUM(github_en[])+T98/SUM(old_en[])+T127/SUM(crypt_en[])+T156/SUM(ocr_en[]))/5</f>
        <v>2.0550403343713759E-6</v>
      </c>
      <c r="U11" s="187">
        <f>(U40/SUM(Dickens[])+U69/SUM(github_en[])+U98/SUM(old_en[])+U127/SUM(crypt_en[])+U156/SUM(ocr_en[]))/5</f>
        <v>1.1508773340668919E-6</v>
      </c>
      <c r="V11" s="187">
        <f>(V40/SUM(Dickens[])+V69/SUM(github_en[])+V98/SUM(old_en[])+V127/SUM(crypt_en[])+V156/SUM(ocr_en[]))/5</f>
        <v>6.132551860690129E-4</v>
      </c>
      <c r="W11" s="187">
        <f>(W40/SUM(Dickens[])+W69/SUM(github_en[])+W98/SUM(old_en[])+W127/SUM(crypt_en[])+W156/SUM(ocr_en[]))/5</f>
        <v>5.3478096648049388E-7</v>
      </c>
      <c r="X11" s="187">
        <f>(X40/SUM(Dickens[])+X69/SUM(github_en[])+X98/SUM(old_en[])+X127/SUM(crypt_en[])+X156/SUM(ocr_en[]))/5</f>
        <v>8.2657136119360932E-7</v>
      </c>
      <c r="Y11" s="187">
        <f>(Y40/SUM(Dickens[])+Y69/SUM(github_en[])+Y98/SUM(old_en[])+Y127/SUM(crypt_en[])+Y156/SUM(ocr_en[]))/5</f>
        <v>4.6023322193628858E-8</v>
      </c>
      <c r="Z11" s="187">
        <f>(Z40/SUM(Dickens[])+Z69/SUM(github_en[])+Z98/SUM(old_en[])+Z127/SUM(crypt_en[])+Z156/SUM(ocr_en[]))/5</f>
        <v>3.4415857060146966E-7</v>
      </c>
      <c r="AA11" s="187">
        <f>(AA40/SUM(Dickens[])+AA69/SUM(github_en[])+AA98/SUM(old_en[])+AA127/SUM(crypt_en[])+AA156/SUM(ocr_en[]))/5</f>
        <v>1.4788733689319281E-7</v>
      </c>
    </row>
    <row r="12" spans="1:27" ht="15" customHeight="1">
      <c r="A12" s="186" t="s">
        <v>233</v>
      </c>
      <c r="B12" s="187">
        <f>(B41/SUM(Dickens[])+B70/SUM(github_en[])+B99/SUM(old_en[])+B128/SUM(crypt_en[])+B157/SUM(ocr_en[]))/5</f>
        <v>3.3147647376897862E-4</v>
      </c>
      <c r="C12" s="187">
        <f>(C41/SUM(Dickens[])+C70/SUM(github_en[])+C99/SUM(old_en[])+C128/SUM(crypt_en[])+C157/SUM(ocr_en[]))/5</f>
        <v>4.5231275217581907E-5</v>
      </c>
      <c r="D12" s="187">
        <f>(D41/SUM(Dickens[])+D70/SUM(github_en[])+D99/SUM(old_en[])+D128/SUM(crypt_en[])+D157/SUM(ocr_en[]))/5</f>
        <v>4.140097413674641E-5</v>
      </c>
      <c r="E12" s="187">
        <f>(E41/SUM(Dickens[])+E70/SUM(github_en[])+E99/SUM(old_en[])+E128/SUM(crypt_en[])+E157/SUM(ocr_en[]))/5</f>
        <v>3.567543292592597E-5</v>
      </c>
      <c r="F12" s="187">
        <f>(F41/SUM(Dickens[])+F70/SUM(github_en[])+F99/SUM(old_en[])+F128/SUM(crypt_en[])+F157/SUM(ocr_en[]))/5</f>
        <v>3.0348102838013719E-3</v>
      </c>
      <c r="G12" s="187">
        <f>(G41/SUM(Dickens[])+G70/SUM(github_en[])+G99/SUM(old_en[])+G128/SUM(crypt_en[])+G157/SUM(ocr_en[]))/5</f>
        <v>7.7554678206856109E-5</v>
      </c>
      <c r="H12" s="187">
        <f>(H41/SUM(Dickens[])+H70/SUM(github_en[])+H99/SUM(old_en[])+H128/SUM(crypt_en[])+H157/SUM(ocr_en[]))/5</f>
        <v>1.972185656426879E-5</v>
      </c>
      <c r="I12" s="187">
        <f>(I41/SUM(Dickens[])+I70/SUM(github_en[])+I99/SUM(old_en[])+I128/SUM(crypt_en[])+I157/SUM(ocr_en[]))/5</f>
        <v>8.5915247910350146E-5</v>
      </c>
      <c r="J12" s="187">
        <f>(J41/SUM(Dickens[])+J70/SUM(github_en[])+J99/SUM(old_en[])+J128/SUM(crypt_en[])+J157/SUM(ocr_en[]))/5</f>
        <v>1.305053304517381E-3</v>
      </c>
      <c r="K12" s="187">
        <f>(K41/SUM(Dickens[])+K70/SUM(github_en[])+K99/SUM(old_en[])+K128/SUM(crypt_en[])+K157/SUM(ocr_en[]))/5</f>
        <v>4.7392695838656372E-6</v>
      </c>
      <c r="L12" s="216">
        <f>(L41/SUM(Dickens[])+L70/SUM(github_en[])+L99/SUM(old_en[])+L128/SUM(crypt_en[])+L157/SUM(ocr_en[]))/5</f>
        <v>9.7600974566044368E-6</v>
      </c>
      <c r="M12" s="187">
        <f>(M41/SUM(Dickens[])+M70/SUM(github_en[])+M99/SUM(old_en[])+M128/SUM(crypt_en[])+M157/SUM(ocr_en[]))/5</f>
        <v>1.5687027338147017E-4</v>
      </c>
      <c r="N12" s="187">
        <f>(N41/SUM(Dickens[])+N70/SUM(github_en[])+N99/SUM(old_en[])+N128/SUM(crypt_en[])+N157/SUM(ocr_en[]))/5</f>
        <v>5.1375607241669283E-5</v>
      </c>
      <c r="O12" s="187">
        <f>(O41/SUM(Dickens[])+O70/SUM(github_en[])+O99/SUM(old_en[])+O128/SUM(crypt_en[])+O157/SUM(ocr_en[]))/5</f>
        <v>8.374455832800198E-4</v>
      </c>
      <c r="P12" s="187">
        <f>(P41/SUM(Dickens[])+P70/SUM(github_en[])+P99/SUM(old_en[])+P128/SUM(crypt_en[])+P157/SUM(ocr_en[]))/5</f>
        <v>1.966068970565938E-4</v>
      </c>
      <c r="Q12" s="187">
        <f>(Q41/SUM(Dickens[])+Q70/SUM(github_en[])+Q99/SUM(old_en[])+Q128/SUM(crypt_en[])+Q157/SUM(ocr_en[]))/5</f>
        <v>2.0432092988519317E-5</v>
      </c>
      <c r="R12" s="187">
        <f>(R41/SUM(Dickens[])+R70/SUM(github_en[])+R99/SUM(old_en[])+R128/SUM(crypt_en[])+R157/SUM(ocr_en[]))/5</f>
        <v>6.564166246247691E-7</v>
      </c>
      <c r="S12" s="187">
        <f>(S41/SUM(Dickens[])+S70/SUM(github_en[])+S99/SUM(old_en[])+S128/SUM(crypt_en[])+S157/SUM(ocr_en[]))/5</f>
        <v>3.4424520552558423E-5</v>
      </c>
      <c r="T12" s="187">
        <f>(T41/SUM(Dickens[])+T70/SUM(github_en[])+T99/SUM(old_en[])+T128/SUM(crypt_en[])+T157/SUM(ocr_en[]))/5</f>
        <v>5.2322248094988869E-4</v>
      </c>
      <c r="U12" s="187">
        <f>(U41/SUM(Dickens[])+U70/SUM(github_en[])+U99/SUM(old_en[])+U128/SUM(crypt_en[])+U157/SUM(ocr_en[]))/5</f>
        <v>1.5188979414624003E-4</v>
      </c>
      <c r="V12" s="187">
        <f>(V41/SUM(Dickens[])+V70/SUM(github_en[])+V99/SUM(old_en[])+V128/SUM(crypt_en[])+V157/SUM(ocr_en[]))/5</f>
        <v>5.4716977698804162E-5</v>
      </c>
      <c r="W12" s="187">
        <f>(W41/SUM(Dickens[])+W70/SUM(github_en[])+W99/SUM(old_en[])+W128/SUM(crypt_en[])+W157/SUM(ocr_en[]))/5</f>
        <v>3.7533722752461125E-6</v>
      </c>
      <c r="X12" s="187">
        <f>(X41/SUM(Dickens[])+X70/SUM(github_en[])+X99/SUM(old_en[])+X128/SUM(crypt_en[])+X157/SUM(ocr_en[]))/5</f>
        <v>8.7149741795978581E-5</v>
      </c>
      <c r="Y12" s="187">
        <f>(Y41/SUM(Dickens[])+Y70/SUM(github_en[])+Y99/SUM(old_en[])+Y128/SUM(crypt_en[])+Y157/SUM(ocr_en[]))/5</f>
        <v>2.7449576985141431E-7</v>
      </c>
      <c r="Z12" s="187">
        <f>(Z41/SUM(Dickens[])+Z70/SUM(github_en[])+Z99/SUM(old_en[])+Z128/SUM(crypt_en[])+Z157/SUM(ocr_en[]))/5</f>
        <v>1.1391328574837035E-4</v>
      </c>
      <c r="AA12" s="187">
        <f>(AA41/SUM(Dickens[])+AA70/SUM(github_en[])+AA99/SUM(old_en[])+AA128/SUM(crypt_en[])+AA157/SUM(ocr_en[]))/5</f>
        <v>5.283469897599069E-7</v>
      </c>
    </row>
    <row r="13" spans="1:27" ht="15" customHeight="1">
      <c r="A13" s="186" t="s">
        <v>222</v>
      </c>
      <c r="B13" s="187">
        <f>(B42/SUM(Dickens[])+B71/SUM(github_en[])+B100/SUM(old_en[])+B129/SUM(crypt_en[])+B158/SUM(ocr_en[]))/5</f>
        <v>4.8572977071475627E-3</v>
      </c>
      <c r="C13" s="187">
        <f>(C42/SUM(Dickens[])+C71/SUM(github_en[])+C100/SUM(old_en[])+C129/SUM(crypt_en[])+C158/SUM(ocr_en[]))/5</f>
        <v>2.0731242180138746E-4</v>
      </c>
      <c r="D13" s="187">
        <f>(D42/SUM(Dickens[])+D71/SUM(github_en[])+D100/SUM(old_en[])+D129/SUM(crypt_en[])+D158/SUM(ocr_en[]))/5</f>
        <v>1.9661915331692492E-4</v>
      </c>
      <c r="E13" s="187">
        <f>(E42/SUM(Dickens[])+E71/SUM(github_en[])+E100/SUM(old_en[])+E129/SUM(crypt_en[])+E158/SUM(ocr_en[]))/5</f>
        <v>3.3103112822664149E-3</v>
      </c>
      <c r="F13" s="187">
        <f>(F42/SUM(Dickens[])+F71/SUM(github_en[])+F100/SUM(old_en[])+F129/SUM(crypt_en[])+F158/SUM(ocr_en[]))/5</f>
        <v>7.8867802408537514E-3</v>
      </c>
      <c r="G13" s="187">
        <f>(G42/SUM(Dickens[])+G71/SUM(github_en[])+G100/SUM(old_en[])+G129/SUM(crypt_en[])+G158/SUM(ocr_en[]))/5</f>
        <v>8.1473348659834766E-4</v>
      </c>
      <c r="H13" s="187">
        <f>(H42/SUM(Dickens[])+H71/SUM(github_en[])+H100/SUM(old_en[])+H129/SUM(crypt_en[])+H158/SUM(ocr_en[]))/5</f>
        <v>9.1019073223550857E-5</v>
      </c>
      <c r="I13" s="187">
        <f>(I42/SUM(Dickens[])+I71/SUM(github_en[])+I100/SUM(old_en[])+I129/SUM(crypt_en[])+I158/SUM(ocr_en[]))/5</f>
        <v>1.4696812263995731E-4</v>
      </c>
      <c r="J13" s="187">
        <f>(J42/SUM(Dickens[])+J71/SUM(github_en[])+J100/SUM(old_en[])+J129/SUM(crypt_en[])+J158/SUM(ocr_en[]))/5</f>
        <v>5.5902856662908146E-3</v>
      </c>
      <c r="K13" s="187">
        <f>(K42/SUM(Dickens[])+K71/SUM(github_en[])+K100/SUM(old_en[])+K129/SUM(crypt_en[])+K158/SUM(ocr_en[]))/5</f>
        <v>1.0324538977469883E-5</v>
      </c>
      <c r="L13" s="187">
        <f>(L42/SUM(Dickens[])+L71/SUM(github_en[])+L100/SUM(old_en[])+L129/SUM(crypt_en[])+L158/SUM(ocr_en[]))/5</f>
        <v>3.0584327807252814E-4</v>
      </c>
      <c r="M13" s="216">
        <f>(M42/SUM(Dickens[])+M71/SUM(github_en[])+M100/SUM(old_en[])+M129/SUM(crypt_en[])+M158/SUM(ocr_en[]))/5</f>
        <v>6.0711929874862442E-3</v>
      </c>
      <c r="N13" s="187">
        <f>(N42/SUM(Dickens[])+N71/SUM(github_en[])+N100/SUM(old_en[])+N129/SUM(crypt_en[])+N158/SUM(ocr_en[]))/5</f>
        <v>3.150462328684458E-4</v>
      </c>
      <c r="O13" s="187">
        <f>(O42/SUM(Dickens[])+O71/SUM(github_en[])+O100/SUM(old_en[])+O129/SUM(crypt_en[])+O158/SUM(ocr_en[]))/5</f>
        <v>1.1162911778139022E-4</v>
      </c>
      <c r="P13" s="187">
        <f>(P42/SUM(Dickens[])+P71/SUM(github_en[])+P100/SUM(old_en[])+P129/SUM(crypt_en[])+P158/SUM(ocr_en[]))/5</f>
        <v>4.0350966607618664E-3</v>
      </c>
      <c r="Q13" s="187">
        <f>(Q42/SUM(Dickens[])+Q71/SUM(github_en[])+Q100/SUM(old_en[])+Q129/SUM(crypt_en[])+Q158/SUM(ocr_en[]))/5</f>
        <v>2.944242209321408E-4</v>
      </c>
      <c r="R13" s="187">
        <f>(R42/SUM(Dickens[])+R71/SUM(github_en[])+R100/SUM(old_en[])+R129/SUM(crypt_en[])+R158/SUM(ocr_en[]))/5</f>
        <v>4.043609398140511E-6</v>
      </c>
      <c r="S13" s="187">
        <f>(S42/SUM(Dickens[])+S71/SUM(github_en[])+S100/SUM(old_en[])+S129/SUM(crypt_en[])+S158/SUM(ocr_en[]))/5</f>
        <v>1.6928614593288708E-4</v>
      </c>
      <c r="T13" s="187">
        <f>(T42/SUM(Dickens[])+T71/SUM(github_en[])+T100/SUM(old_en[])+T129/SUM(crypt_en[])+T158/SUM(ocr_en[]))/5</f>
        <v>1.2844599223792923E-3</v>
      </c>
      <c r="U13" s="187">
        <f>(U42/SUM(Dickens[])+U71/SUM(github_en[])+U100/SUM(old_en[])+U129/SUM(crypt_en[])+U158/SUM(ocr_en[]))/5</f>
        <v>1.2315289816436765E-3</v>
      </c>
      <c r="V13" s="187">
        <f>(V42/SUM(Dickens[])+V71/SUM(github_en[])+V100/SUM(old_en[])+V129/SUM(crypt_en[])+V158/SUM(ocr_en[]))/5</f>
        <v>1.0037805112612286E-3</v>
      </c>
      <c r="W13" s="187">
        <f>(W42/SUM(Dickens[])+W71/SUM(github_en[])+W100/SUM(old_en[])+W129/SUM(crypt_en[])+W158/SUM(ocr_en[]))/5</f>
        <v>2.9298570633592681E-4</v>
      </c>
      <c r="X13" s="187">
        <f>(X42/SUM(Dickens[])+X71/SUM(github_en[])+X100/SUM(old_en[])+X129/SUM(crypt_en[])+X158/SUM(ocr_en[]))/5</f>
        <v>3.1687715300677513E-4</v>
      </c>
      <c r="Y13" s="187">
        <f>(Y42/SUM(Dickens[])+Y71/SUM(github_en[])+Y100/SUM(old_en[])+Y129/SUM(crypt_en[])+Y158/SUM(ocr_en[]))/5</f>
        <v>1.3262671859995429E-6</v>
      </c>
      <c r="Z13" s="187">
        <f>(Z42/SUM(Dickens[])+Z71/SUM(github_en[])+Z100/SUM(old_en[])+Z129/SUM(crypt_en[])+Z158/SUM(ocr_en[]))/5</f>
        <v>3.9647202721824334E-3</v>
      </c>
      <c r="AA13" s="187">
        <f>(AA42/SUM(Dickens[])+AA71/SUM(github_en[])+AA100/SUM(old_en[])+AA129/SUM(crypt_en[])+AA158/SUM(ocr_en[]))/5</f>
        <v>4.4257448024494708E-6</v>
      </c>
    </row>
    <row r="14" spans="1:27" ht="15" customHeight="1">
      <c r="A14" s="186" t="s">
        <v>225</v>
      </c>
      <c r="B14" s="187">
        <f>(B43/SUM(Dickens[])+B72/SUM(github_en[])+B101/SUM(old_en[])+B130/SUM(crypt_en[])+B159/SUM(ocr_en[]))/5</f>
        <v>5.0153047029371789E-3</v>
      </c>
      <c r="C14" s="187">
        <f>(C43/SUM(Dickens[])+C72/SUM(github_en[])+C101/SUM(old_en[])+C130/SUM(crypt_en[])+C159/SUM(ocr_en[]))/5</f>
        <v>8.9834677604181778E-4</v>
      </c>
      <c r="D14" s="187">
        <f>(D43/SUM(Dickens[])+D72/SUM(github_en[])+D101/SUM(old_en[])+D130/SUM(crypt_en[])+D159/SUM(ocr_en[]))/5</f>
        <v>8.1059688559706239E-5</v>
      </c>
      <c r="E14" s="187">
        <f>(E43/SUM(Dickens[])+E72/SUM(github_en[])+E101/SUM(old_en[])+E130/SUM(crypt_en[])+E159/SUM(ocr_en[]))/5</f>
        <v>4.4465362924102285E-5</v>
      </c>
      <c r="F14" s="187">
        <f>(F43/SUM(Dickens[])+F72/SUM(github_en[])+F101/SUM(old_en[])+F130/SUM(crypt_en[])+F159/SUM(ocr_en[]))/5</f>
        <v>7.39538822803322E-3</v>
      </c>
      <c r="G14" s="187">
        <f>(G43/SUM(Dickens[])+G72/SUM(github_en[])+G101/SUM(old_en[])+G130/SUM(crypt_en[])+G159/SUM(ocr_en[]))/5</f>
        <v>1.118866202465843E-4</v>
      </c>
      <c r="H14" s="187">
        <f>(H43/SUM(Dickens[])+H72/SUM(github_en[])+H101/SUM(old_en[])+H130/SUM(crypt_en[])+H159/SUM(ocr_en[]))/5</f>
        <v>3.6617964631197089E-5</v>
      </c>
      <c r="I14" s="187">
        <f>(I43/SUM(Dickens[])+I72/SUM(github_en[])+I101/SUM(old_en[])+I130/SUM(crypt_en[])+I159/SUM(ocr_en[]))/5</f>
        <v>9.5005712356535904E-5</v>
      </c>
      <c r="J14" s="187">
        <f>(J43/SUM(Dickens[])+J72/SUM(github_en[])+J101/SUM(old_en[])+J130/SUM(crypt_en[])+J159/SUM(ocr_en[]))/5</f>
        <v>3.0051959404243864E-3</v>
      </c>
      <c r="K14" s="187">
        <f>(K43/SUM(Dickens[])+K72/SUM(github_en[])+K101/SUM(old_en[])+K130/SUM(crypt_en[])+K159/SUM(ocr_en[]))/5</f>
        <v>6.8018644555202988E-6</v>
      </c>
      <c r="L14" s="187">
        <f>(L43/SUM(Dickens[])+L72/SUM(github_en[])+L101/SUM(old_en[])+L130/SUM(crypt_en[])+L159/SUM(ocr_en[]))/5</f>
        <v>5.7483632265601997E-6</v>
      </c>
      <c r="M14" s="187">
        <f>(M43/SUM(Dickens[])+M72/SUM(github_en[])+M101/SUM(old_en[])+M130/SUM(crypt_en[])+M159/SUM(ocr_en[]))/5</f>
        <v>1.0215740954830142E-4</v>
      </c>
      <c r="N14" s="216">
        <f>(N43/SUM(Dickens[])+N72/SUM(github_en[])+N101/SUM(old_en[])+N130/SUM(crypt_en[])+N159/SUM(ocr_en[]))/5</f>
        <v>9.0975249496544287E-4</v>
      </c>
      <c r="O14" s="187">
        <f>(O43/SUM(Dickens[])+O72/SUM(github_en[])+O101/SUM(old_en[])+O130/SUM(crypt_en[])+O159/SUM(ocr_en[]))/5</f>
        <v>1.2113931726892915E-4</v>
      </c>
      <c r="P14" s="187">
        <f>(P43/SUM(Dickens[])+P72/SUM(github_en[])+P101/SUM(old_en[])+P130/SUM(crypt_en[])+P159/SUM(ocr_en[]))/5</f>
        <v>3.1775347744434136E-3</v>
      </c>
      <c r="Q14" s="187">
        <f>(Q43/SUM(Dickens[])+Q72/SUM(github_en[])+Q101/SUM(old_en[])+Q130/SUM(crypt_en[])+Q159/SUM(ocr_en[]))/5</f>
        <v>1.8005418787904784E-3</v>
      </c>
      <c r="R14" s="187">
        <f>(R43/SUM(Dickens[])+R72/SUM(github_en[])+R101/SUM(old_en[])+R130/SUM(crypt_en[])+R159/SUM(ocr_en[]))/5</f>
        <v>1.0381012143403853E-6</v>
      </c>
      <c r="S14" s="187">
        <f>(S43/SUM(Dickens[])+S72/SUM(github_en[])+S101/SUM(old_en[])+S130/SUM(crypt_en[])+S159/SUM(ocr_en[]))/5</f>
        <v>1.7953263770801911E-4</v>
      </c>
      <c r="T14" s="187">
        <f>(T43/SUM(Dickens[])+T72/SUM(github_en[])+T101/SUM(old_en[])+T130/SUM(crypt_en[])+T159/SUM(ocr_en[]))/5</f>
        <v>9.0855607609625932E-4</v>
      </c>
      <c r="U14" s="187">
        <f>(U43/SUM(Dickens[])+U72/SUM(github_en[])+U101/SUM(old_en[])+U130/SUM(crypt_en[])+U159/SUM(ocr_en[]))/5</f>
        <v>3.2873908613373197E-4</v>
      </c>
      <c r="V14" s="187">
        <f>(V43/SUM(Dickens[])+V72/SUM(github_en[])+V101/SUM(old_en[])+V130/SUM(crypt_en[])+V159/SUM(ocr_en[]))/5</f>
        <v>1.093399506896138E-3</v>
      </c>
      <c r="W14" s="187">
        <f>(W43/SUM(Dickens[])+W72/SUM(github_en[])+W101/SUM(old_en[])+W130/SUM(crypt_en[])+W159/SUM(ocr_en[]))/5</f>
        <v>7.105704017990002E-6</v>
      </c>
      <c r="X14" s="187">
        <f>(X43/SUM(Dickens[])+X72/SUM(github_en[])+X101/SUM(old_en[])+X130/SUM(crypt_en[])+X159/SUM(ocr_en[]))/5</f>
        <v>1.2602243770145635E-4</v>
      </c>
      <c r="Y14" s="187">
        <f>(Y43/SUM(Dickens[])+Y72/SUM(github_en[])+Y101/SUM(old_en[])+Y130/SUM(crypt_en[])+Y159/SUM(ocr_en[]))/5</f>
        <v>7.296210109963071E-7</v>
      </c>
      <c r="Z14" s="187">
        <f>(Z43/SUM(Dickens[])+Z72/SUM(github_en[])+Z101/SUM(old_en[])+Z130/SUM(crypt_en[])+Z159/SUM(ocr_en[]))/5</f>
        <v>8.0711233497252695E-4</v>
      </c>
      <c r="AA14" s="187">
        <f>(AA43/SUM(Dickens[])+AA72/SUM(github_en[])+AA101/SUM(old_en[])+AA130/SUM(crypt_en[])+AA159/SUM(ocr_en[]))/5</f>
        <v>9.1389468895166465E-7</v>
      </c>
    </row>
    <row r="15" spans="1:27" ht="15" customHeight="1">
      <c r="A15" s="186" t="s">
        <v>217</v>
      </c>
      <c r="B15" s="187">
        <f>(B44/SUM(Dickens[])+B73/SUM(github_en[])+B102/SUM(old_en[])+B131/SUM(crypt_en[])+B160/SUM(ocr_en[]))/5</f>
        <v>3.473292185414581E-3</v>
      </c>
      <c r="C15" s="187">
        <f>(C44/SUM(Dickens[])+C73/SUM(github_en[])+C102/SUM(old_en[])+C131/SUM(crypt_en[])+C160/SUM(ocr_en[]))/5</f>
        <v>3.2827870648714135E-4</v>
      </c>
      <c r="D15" s="187">
        <f>(D44/SUM(Dickens[])+D73/SUM(github_en[])+D102/SUM(old_en[])+D131/SUM(crypt_en[])+D160/SUM(ocr_en[]))/5</f>
        <v>3.4404620969505431E-3</v>
      </c>
      <c r="E15" s="187">
        <f>(E44/SUM(Dickens[])+E73/SUM(github_en[])+E102/SUM(old_en[])+E131/SUM(crypt_en[])+E160/SUM(ocr_en[]))/5</f>
        <v>1.443055469226468E-2</v>
      </c>
      <c r="F15" s="187">
        <f>(F44/SUM(Dickens[])+F73/SUM(github_en[])+F102/SUM(old_en[])+F131/SUM(crypt_en[])+F160/SUM(ocr_en[]))/5</f>
        <v>7.0163929008665417E-3</v>
      </c>
      <c r="G15" s="187">
        <f>(G44/SUM(Dickens[])+G73/SUM(github_en[])+G102/SUM(old_en[])+G131/SUM(crypt_en[])+G160/SUM(ocr_en[]))/5</f>
        <v>7.4470753741325555E-4</v>
      </c>
      <c r="H15" s="187">
        <f>(H44/SUM(Dickens[])+H73/SUM(github_en[])+H102/SUM(old_en[])+H131/SUM(crypt_en[])+H160/SUM(ocr_en[]))/5</f>
        <v>1.0397940644212051E-2</v>
      </c>
      <c r="I15" s="187">
        <f>(I44/SUM(Dickens[])+I73/SUM(github_en[])+I102/SUM(old_en[])+I131/SUM(crypt_en[])+I160/SUM(ocr_en[]))/5</f>
        <v>5.5374438355255907E-4</v>
      </c>
      <c r="J15" s="187">
        <f>(J44/SUM(Dickens[])+J73/SUM(github_en[])+J102/SUM(old_en[])+J131/SUM(crypt_en[])+J160/SUM(ocr_en[]))/5</f>
        <v>3.3239263739426872E-3</v>
      </c>
      <c r="K15" s="187">
        <f>(K44/SUM(Dickens[])+K73/SUM(github_en[])+K102/SUM(old_en[])+K131/SUM(crypt_en[])+K160/SUM(ocr_en[]))/5</f>
        <v>1.677301066825269E-4</v>
      </c>
      <c r="L15" s="187">
        <f>(L44/SUM(Dickens[])+L73/SUM(github_en[])+L102/SUM(old_en[])+L131/SUM(crypt_en[])+L160/SUM(ocr_en[]))/5</f>
        <v>7.6065678838039413E-4</v>
      </c>
      <c r="M15" s="187">
        <f>(M44/SUM(Dickens[])+M73/SUM(github_en[])+M102/SUM(old_en[])+M131/SUM(crypt_en[])+M160/SUM(ocr_en[]))/5</f>
        <v>7.5434918681892488E-4</v>
      </c>
      <c r="N15" s="187">
        <f>(N44/SUM(Dickens[])+N73/SUM(github_en[])+N102/SUM(old_en[])+N131/SUM(crypt_en[])+N160/SUM(ocr_en[]))/5</f>
        <v>4.2646637687691598E-4</v>
      </c>
      <c r="O15" s="216">
        <f>(O44/SUM(Dickens[])+O73/SUM(github_en[])+O102/SUM(old_en[])+O131/SUM(crypt_en[])+O160/SUM(ocr_en[]))/5</f>
        <v>8.8304204092506391E-4</v>
      </c>
      <c r="P15" s="187">
        <f>(P44/SUM(Dickens[])+P73/SUM(github_en[])+P102/SUM(old_en[])+P131/SUM(crypt_en[])+P160/SUM(ocr_en[]))/5</f>
        <v>5.0464779909081955E-3</v>
      </c>
      <c r="Q15" s="187">
        <f>(Q44/SUM(Dickens[])+Q73/SUM(github_en[])+Q102/SUM(old_en[])+Q131/SUM(crypt_en[])+Q160/SUM(ocr_en[]))/5</f>
        <v>2.4744390671417241E-4</v>
      </c>
      <c r="R15" s="187">
        <f>(R44/SUM(Dickens[])+R73/SUM(github_en[])+R102/SUM(old_en[])+R131/SUM(crypt_en[])+R160/SUM(ocr_en[]))/5</f>
        <v>7.0797218064590046E-5</v>
      </c>
      <c r="S15" s="187">
        <f>(S44/SUM(Dickens[])+S73/SUM(github_en[])+S102/SUM(old_en[])+S131/SUM(crypt_en[])+S160/SUM(ocr_en[]))/5</f>
        <v>2.1513368191157381E-4</v>
      </c>
      <c r="T15" s="187">
        <f>(T44/SUM(Dickens[])+T73/SUM(github_en[])+T102/SUM(old_en[])+T131/SUM(crypt_en[])+T160/SUM(ocr_en[]))/5</f>
        <v>4.1038445733503279E-3</v>
      </c>
      <c r="U15" s="187">
        <f>(U44/SUM(Dickens[])+U73/SUM(github_en[])+U102/SUM(old_en[])+U131/SUM(crypt_en[])+U160/SUM(ocr_en[]))/5</f>
        <v>1.0077364824018002E-2</v>
      </c>
      <c r="V15" s="187">
        <f>(V44/SUM(Dickens[])+V73/SUM(github_en[])+V102/SUM(old_en[])+V131/SUM(crypt_en[])+V160/SUM(ocr_en[]))/5</f>
        <v>6.6450378349253169E-4</v>
      </c>
      <c r="W15" s="187">
        <f>(W44/SUM(Dickens[])+W73/SUM(github_en[])+W102/SUM(old_en[])+W131/SUM(crypt_en[])+W160/SUM(ocr_en[]))/5</f>
        <v>4.1341280451953117E-4</v>
      </c>
      <c r="X15" s="187">
        <f>(X44/SUM(Dickens[])+X73/SUM(github_en[])+X102/SUM(old_en[])+X131/SUM(crypt_en[])+X160/SUM(ocr_en[]))/5</f>
        <v>4.7461911726732467E-4</v>
      </c>
      <c r="Y15" s="187">
        <f>(Y44/SUM(Dickens[])+Y73/SUM(github_en[])+Y102/SUM(old_en[])+Y131/SUM(crypt_en[])+Y160/SUM(ocr_en[]))/5</f>
        <v>2.4506430105084898E-5</v>
      </c>
      <c r="Z15" s="187">
        <f>(Z44/SUM(Dickens[])+Z73/SUM(github_en[])+Z102/SUM(old_en[])+Z131/SUM(crypt_en[])+Z160/SUM(ocr_en[]))/5</f>
        <v>1.0814169439996707E-3</v>
      </c>
      <c r="AA15" s="187">
        <f>(AA44/SUM(Dickens[])+AA73/SUM(github_en[])+AA102/SUM(old_en[])+AA131/SUM(crypt_en[])+AA160/SUM(ocr_en[]))/5</f>
        <v>2.7857153154814017E-5</v>
      </c>
    </row>
    <row r="16" spans="1:27" ht="15" customHeight="1">
      <c r="A16" s="186" t="s">
        <v>215</v>
      </c>
      <c r="B16" s="187">
        <f>(B45/SUM(Dickens[])+B74/SUM(github_en[])+B103/SUM(old_en[])+B132/SUM(crypt_en[])+B161/SUM(ocr_en[]))/5</f>
        <v>1.1145508464563475E-3</v>
      </c>
      <c r="C16" s="187">
        <f>(C45/SUM(Dickens[])+C74/SUM(github_en[])+C103/SUM(old_en[])+C132/SUM(crypt_en[])+C161/SUM(ocr_en[]))/5</f>
        <v>1.0357987818768693E-3</v>
      </c>
      <c r="D16" s="187">
        <f>(D45/SUM(Dickens[])+D74/SUM(github_en[])+D103/SUM(old_en[])+D132/SUM(crypt_en[])+D161/SUM(ocr_en[]))/5</f>
        <v>1.4941893990434803E-3</v>
      </c>
      <c r="E16" s="187">
        <f>(E45/SUM(Dickens[])+E74/SUM(github_en[])+E103/SUM(old_en[])+E132/SUM(crypt_en[])+E161/SUM(ocr_en[]))/5</f>
        <v>1.8059006559401427E-3</v>
      </c>
      <c r="F16" s="187">
        <f>(F45/SUM(Dickens[])+F74/SUM(github_en[])+F103/SUM(old_en[])+F132/SUM(crypt_en[])+F161/SUM(ocr_en[]))/5</f>
        <v>4.2116529931039053E-4</v>
      </c>
      <c r="G16" s="187">
        <f>(G45/SUM(Dickens[])+G74/SUM(github_en[])+G103/SUM(old_en[])+G132/SUM(crypt_en[])+G161/SUM(ocr_en[]))/5</f>
        <v>7.74387484922832E-3</v>
      </c>
      <c r="H16" s="187">
        <f>(H45/SUM(Dickens[])+H74/SUM(github_en[])+H103/SUM(old_en[])+H132/SUM(crypt_en[])+H161/SUM(ocr_en[]))/5</f>
        <v>7.6401434418555401E-4</v>
      </c>
      <c r="I16" s="187">
        <f>(I45/SUM(Dickens[])+I74/SUM(github_en[])+I103/SUM(old_en[])+I132/SUM(crypt_en[])+I161/SUM(ocr_en[]))/5</f>
        <v>4.6838105343700008E-4</v>
      </c>
      <c r="J16" s="187">
        <f>(J45/SUM(Dickens[])+J74/SUM(github_en[])+J103/SUM(old_en[])+J132/SUM(crypt_en[])+J161/SUM(ocr_en[]))/5</f>
        <v>1.0721712698513741E-3</v>
      </c>
      <c r="K16" s="187">
        <f>(K45/SUM(Dickens[])+K74/SUM(github_en[])+K103/SUM(old_en[])+K132/SUM(crypt_en[])+K161/SUM(ocr_en[]))/5</f>
        <v>7.7614773913733357E-5</v>
      </c>
      <c r="L16" s="187">
        <f>(L45/SUM(Dickens[])+L74/SUM(github_en[])+L103/SUM(old_en[])+L132/SUM(crypt_en[])+L161/SUM(ocr_en[]))/5</f>
        <v>1.2778727969393355E-3</v>
      </c>
      <c r="M16" s="187">
        <f>(M45/SUM(Dickens[])+M74/SUM(github_en[])+M103/SUM(old_en[])+M132/SUM(crypt_en[])+M161/SUM(ocr_en[]))/5</f>
        <v>3.1233359739548474E-3</v>
      </c>
      <c r="N16" s="187">
        <f>(N45/SUM(Dickens[])+N74/SUM(github_en[])+N103/SUM(old_en[])+N132/SUM(crypt_en[])+N161/SUM(ocr_en[]))/5</f>
        <v>5.3526716423706044E-3</v>
      </c>
      <c r="O16" s="187">
        <f>(O45/SUM(Dickens[])+O74/SUM(github_en[])+O103/SUM(old_en[])+O132/SUM(crypt_en[])+O161/SUM(ocr_en[]))/5</f>
        <v>1.4041883831057375E-2</v>
      </c>
      <c r="P16" s="216">
        <f>(P45/SUM(Dickens[])+P74/SUM(github_en[])+P103/SUM(old_en[])+P132/SUM(crypt_en[])+P161/SUM(ocr_en[]))/5</f>
        <v>3.3307908003402465E-3</v>
      </c>
      <c r="Q16" s="187">
        <f>(Q45/SUM(Dickens[])+Q74/SUM(github_en[])+Q103/SUM(old_en[])+Q132/SUM(crypt_en[])+Q161/SUM(ocr_en[]))/5</f>
        <v>2.0979480324969354E-3</v>
      </c>
      <c r="R16" s="187">
        <f>(R45/SUM(Dickens[])+R74/SUM(github_en[])+R103/SUM(old_en[])+R132/SUM(crypt_en[])+R161/SUM(ocr_en[]))/5</f>
        <v>1.0728466319972711E-5</v>
      </c>
      <c r="S16" s="187">
        <f>(S45/SUM(Dickens[])+S74/SUM(github_en[])+S103/SUM(old_en[])+S132/SUM(crypt_en[])+S161/SUM(ocr_en[]))/5</f>
        <v>1.0801229792616633E-2</v>
      </c>
      <c r="T16" s="187">
        <f>(T45/SUM(Dickens[])+T74/SUM(github_en[])+T103/SUM(old_en[])+T132/SUM(crypt_en[])+T161/SUM(ocr_en[]))/5</f>
        <v>2.8589314967531129E-3</v>
      </c>
      <c r="U16" s="187">
        <f>(U45/SUM(Dickens[])+U74/SUM(github_en[])+U103/SUM(old_en[])+U132/SUM(crypt_en[])+U161/SUM(ocr_en[]))/5</f>
        <v>4.8608933753053587E-3</v>
      </c>
      <c r="V16" s="187">
        <f>(V45/SUM(Dickens[])+V74/SUM(github_en[])+V103/SUM(old_en[])+V132/SUM(crypt_en[])+V161/SUM(ocr_en[]))/5</f>
        <v>1.0904960883164016E-2</v>
      </c>
      <c r="W16" s="187">
        <f>(W45/SUM(Dickens[])+W74/SUM(github_en[])+W103/SUM(old_en[])+W132/SUM(crypt_en[])+W161/SUM(ocr_en[]))/5</f>
        <v>1.6105338140052308E-3</v>
      </c>
      <c r="X16" s="187">
        <f>(X45/SUM(Dickens[])+X74/SUM(github_en[])+X103/SUM(old_en[])+X132/SUM(crypt_en[])+X161/SUM(ocr_en[]))/5</f>
        <v>4.1409210300842932E-3</v>
      </c>
      <c r="Y16" s="187">
        <f>(Y45/SUM(Dickens[])+Y74/SUM(github_en[])+Y103/SUM(old_en[])+Y132/SUM(crypt_en[])+Y161/SUM(ocr_en[]))/5</f>
        <v>1.0942561775034803E-4</v>
      </c>
      <c r="Z16" s="187">
        <f>(Z45/SUM(Dickens[])+Z74/SUM(github_en[])+Z103/SUM(old_en[])+Z132/SUM(crypt_en[])+Z161/SUM(ocr_en[]))/5</f>
        <v>4.621351346104104E-4</v>
      </c>
      <c r="AA16" s="187">
        <f>(AA45/SUM(Dickens[])+AA74/SUM(github_en[])+AA103/SUM(old_en[])+AA132/SUM(crypt_en[])+AA161/SUM(ocr_en[]))/5</f>
        <v>5.8222866558485294E-5</v>
      </c>
    </row>
    <row r="17" spans="1:32" ht="15" customHeight="1">
      <c r="A17" s="186" t="s">
        <v>230</v>
      </c>
      <c r="B17" s="187">
        <f>(B46/SUM(Dickens[])+B75/SUM(github_en[])+B104/SUM(old_en[])+B133/SUM(crypt_en[])+B162/SUM(ocr_en[]))/5</f>
        <v>2.7674968623781319E-3</v>
      </c>
      <c r="C17" s="187">
        <f>(C46/SUM(Dickens[])+C75/SUM(github_en[])+C104/SUM(old_en[])+C133/SUM(crypt_en[])+C162/SUM(ocr_en[]))/5</f>
        <v>4.414133589276517E-5</v>
      </c>
      <c r="D17" s="187">
        <f>(D46/SUM(Dickens[])+D75/SUM(github_en[])+D104/SUM(old_en[])+D133/SUM(crypt_en[])+D162/SUM(ocr_en[]))/5</f>
        <v>2.1364633966168747E-5</v>
      </c>
      <c r="E17" s="187">
        <f>(E46/SUM(Dickens[])+E75/SUM(github_en[])+E104/SUM(old_en[])+E133/SUM(crypt_en[])+E162/SUM(ocr_en[]))/5</f>
        <v>1.5474077783776705E-5</v>
      </c>
      <c r="F17" s="187">
        <f>(F46/SUM(Dickens[])+F75/SUM(github_en[])+F104/SUM(old_en[])+F133/SUM(crypt_en[])+F162/SUM(ocr_en[]))/5</f>
        <v>4.0507387752738632E-3</v>
      </c>
      <c r="G17" s="187">
        <f>(G46/SUM(Dickens[])+G75/SUM(github_en[])+G104/SUM(old_en[])+G133/SUM(crypt_en[])+G162/SUM(ocr_en[]))/5</f>
        <v>4.6049027500280603E-5</v>
      </c>
      <c r="H17" s="187">
        <f>(H46/SUM(Dickens[])+H75/SUM(github_en[])+H104/SUM(old_en[])+H133/SUM(crypt_en[])+H162/SUM(ocr_en[]))/5</f>
        <v>1.1597471486436745E-5</v>
      </c>
      <c r="I17" s="187">
        <f>(I46/SUM(Dickens[])+I75/SUM(github_en[])+I104/SUM(old_en[])+I133/SUM(crypt_en[])+I162/SUM(ocr_en[]))/5</f>
        <v>5.9371485501737999E-4</v>
      </c>
      <c r="J17" s="187">
        <f>(J46/SUM(Dickens[])+J75/SUM(github_en[])+J104/SUM(old_en[])+J133/SUM(crypt_en[])+J162/SUM(ocr_en[]))/5</f>
        <v>1.2794148017670952E-3</v>
      </c>
      <c r="K17" s="187">
        <f>(K46/SUM(Dickens[])+K75/SUM(github_en[])+K104/SUM(old_en[])+K133/SUM(crypt_en[])+K162/SUM(ocr_en[]))/5</f>
        <v>2.5964204462756017E-6</v>
      </c>
      <c r="L17" s="187">
        <f>(L46/SUM(Dickens[])+L75/SUM(github_en[])+L104/SUM(old_en[])+L133/SUM(crypt_en[])+L162/SUM(ocr_en[]))/5</f>
        <v>8.4015711825685548E-6</v>
      </c>
      <c r="M17" s="187">
        <f>(M46/SUM(Dickens[])+M75/SUM(github_en[])+M104/SUM(old_en[])+M133/SUM(crypt_en[])+M162/SUM(ocr_en[]))/5</f>
        <v>2.1768533188164661E-3</v>
      </c>
      <c r="N17" s="187">
        <f>(N46/SUM(Dickens[])+N75/SUM(github_en[])+N104/SUM(old_en[])+N133/SUM(crypt_en[])+N162/SUM(ocr_en[]))/5</f>
        <v>1.3172704521901819E-4</v>
      </c>
      <c r="O17" s="187">
        <f>(O46/SUM(Dickens[])+O75/SUM(github_en[])+O104/SUM(old_en[])+O133/SUM(crypt_en[])+O162/SUM(ocr_en[]))/5</f>
        <v>1.0453396591766371E-5</v>
      </c>
      <c r="P17" s="187">
        <f>(P46/SUM(Dickens[])+P75/SUM(github_en[])+P104/SUM(old_en[])+P133/SUM(crypt_en[])+P162/SUM(ocr_en[]))/5</f>
        <v>2.9660405913878407E-3</v>
      </c>
      <c r="Q17" s="216">
        <f>(Q46/SUM(Dickens[])+Q75/SUM(github_en[])+Q104/SUM(old_en[])+Q133/SUM(crypt_en[])+Q162/SUM(ocr_en[]))/5</f>
        <v>1.30909927749118E-3</v>
      </c>
      <c r="R17" s="187">
        <f>(R46/SUM(Dickens[])+R75/SUM(github_en[])+R104/SUM(old_en[])+R133/SUM(crypt_en[])+R162/SUM(ocr_en[]))/5</f>
        <v>9.368665669576755E-7</v>
      </c>
      <c r="S17" s="187">
        <f>(S46/SUM(Dickens[])+S75/SUM(github_en[])+S104/SUM(old_en[])+S133/SUM(crypt_en[])+S162/SUM(ocr_en[]))/5</f>
        <v>3.2522733782657217E-3</v>
      </c>
      <c r="T17" s="187">
        <f>(T46/SUM(Dickens[])+T75/SUM(github_en[])+T104/SUM(old_en[])+T133/SUM(crypt_en[])+T162/SUM(ocr_en[]))/5</f>
        <v>5.6403010793847368E-4</v>
      </c>
      <c r="U17" s="187">
        <f>(U46/SUM(Dickens[])+U75/SUM(github_en[])+U104/SUM(old_en[])+U133/SUM(crypt_en[])+U162/SUM(ocr_en[]))/5</f>
        <v>9.0792087124727495E-4</v>
      </c>
      <c r="V17" s="187">
        <f>(V46/SUM(Dickens[])+V75/SUM(github_en[])+V104/SUM(old_en[])+V133/SUM(crypt_en[])+V162/SUM(ocr_en[]))/5</f>
        <v>9.359459418184753E-4</v>
      </c>
      <c r="W17" s="187">
        <f>(W46/SUM(Dickens[])+W75/SUM(github_en[])+W104/SUM(old_en[])+W133/SUM(crypt_en[])+W162/SUM(ocr_en[]))/5</f>
        <v>2.7215968364202116E-6</v>
      </c>
      <c r="X17" s="187">
        <f>(X46/SUM(Dickens[])+X75/SUM(github_en[])+X104/SUM(old_en[])+X133/SUM(crypt_en[])+X162/SUM(ocr_en[]))/5</f>
        <v>5.1177262926543034E-5</v>
      </c>
      <c r="Y17" s="187">
        <f>(Y46/SUM(Dickens[])+Y75/SUM(github_en[])+Y104/SUM(old_en[])+Y133/SUM(crypt_en[])+Y162/SUM(ocr_en[]))/5</f>
        <v>4.1967558691476238E-7</v>
      </c>
      <c r="Z17" s="187">
        <f>(Z46/SUM(Dickens[])+Z75/SUM(github_en[])+Z104/SUM(old_en[])+Z133/SUM(crypt_en[])+Z162/SUM(ocr_en[]))/5</f>
        <v>9.6789818942213371E-5</v>
      </c>
      <c r="AA17" s="187">
        <f>(AA46/SUM(Dickens[])+AA75/SUM(github_en[])+AA104/SUM(old_en[])+AA133/SUM(crypt_en[])+AA162/SUM(ocr_en[]))/5</f>
        <v>9.0119904136843632E-7</v>
      </c>
    </row>
    <row r="18" spans="1:32" ht="15" customHeight="1">
      <c r="A18" s="186" t="s">
        <v>235</v>
      </c>
      <c r="B18" s="187">
        <f>(B47/SUM(Dickens[])+B76/SUM(github_en[])+B105/SUM(old_en[])+B134/SUM(crypt_en[])+B163/SUM(ocr_en[]))/5</f>
        <v>3.7056582152180188E-6</v>
      </c>
      <c r="C18" s="187">
        <f>(C47/SUM(Dickens[])+C76/SUM(github_en[])+C105/SUM(old_en[])+C134/SUM(crypt_en[])+C163/SUM(ocr_en[]))/5</f>
        <v>1.3398552346901941E-6</v>
      </c>
      <c r="D18" s="187">
        <f>(D47/SUM(Dickens[])+D76/SUM(github_en[])+D105/SUM(old_en[])+D134/SUM(crypt_en[])+D163/SUM(ocr_en[]))/5</f>
        <v>5.7333809609191959E-7</v>
      </c>
      <c r="E18" s="187">
        <f>(E47/SUM(Dickens[])+E76/SUM(github_en[])+E105/SUM(old_en[])+E134/SUM(crypt_en[])+E163/SUM(ocr_en[]))/5</f>
        <v>4.3825396994033595E-7</v>
      </c>
      <c r="F18" s="187">
        <f>(F47/SUM(Dickens[])+F76/SUM(github_en[])+F105/SUM(old_en[])+F134/SUM(crypt_en[])+F163/SUM(ocr_en[]))/5</f>
        <v>3.1904129580855289E-7</v>
      </c>
      <c r="G18" s="187">
        <f>(G47/SUM(Dickens[])+G76/SUM(github_en[])+G105/SUM(old_en[])+G134/SUM(crypt_en[])+G163/SUM(ocr_en[]))/5</f>
        <v>4.7323444034778815E-7</v>
      </c>
      <c r="H18" s="187">
        <f>(H47/SUM(Dickens[])+H76/SUM(github_en[])+H105/SUM(old_en[])+H134/SUM(crypt_en[])+H163/SUM(ocr_en[]))/5</f>
        <v>1.1872914288396168E-7</v>
      </c>
      <c r="I18" s="187">
        <f>(I47/SUM(Dickens[])+I76/SUM(github_en[])+I105/SUM(old_en[])+I134/SUM(crypt_en[])+I163/SUM(ocr_en[]))/5</f>
        <v>5.8634284987850478E-7</v>
      </c>
      <c r="J18" s="187">
        <f>(J47/SUM(Dickens[])+J76/SUM(github_en[])+J105/SUM(old_en[])+J134/SUM(crypt_en[])+J163/SUM(ocr_en[]))/5</f>
        <v>4.0294580808343424E-6</v>
      </c>
      <c r="K18" s="187">
        <f>(K47/SUM(Dickens[])+K76/SUM(github_en[])+K105/SUM(old_en[])+K134/SUM(crypt_en[])+K163/SUM(ocr_en[]))/5</f>
        <v>7.8875732764702951E-8</v>
      </c>
      <c r="L18" s="187">
        <f>(L47/SUM(Dickens[])+L76/SUM(github_en[])+L105/SUM(old_en[])+L134/SUM(crypt_en[])+L163/SUM(ocr_en[]))/5</f>
        <v>9.3568000021135359E-8</v>
      </c>
      <c r="M18" s="187">
        <f>(M47/SUM(Dickens[])+M76/SUM(github_en[])+M105/SUM(old_en[])+M134/SUM(crypt_en[])+M163/SUM(ocr_en[]))/5</f>
        <v>1.5283626005215814E-6</v>
      </c>
      <c r="N18" s="187">
        <f>(N47/SUM(Dickens[])+N76/SUM(github_en[])+N105/SUM(old_en[])+N134/SUM(crypt_en[])+N163/SUM(ocr_en[]))/5</f>
        <v>6.3980642038936537E-7</v>
      </c>
      <c r="O18" s="187">
        <f>(O47/SUM(Dickens[])+O76/SUM(github_en[])+O105/SUM(old_en[])+O134/SUM(crypt_en[])+O163/SUM(ocr_en[]))/5</f>
        <v>5.2925861735554809E-7</v>
      </c>
      <c r="P18" s="187">
        <f>(P47/SUM(Dickens[])+P76/SUM(github_en[])+P105/SUM(old_en[])+P134/SUM(crypt_en[])+P163/SUM(ocr_en[]))/5</f>
        <v>5.2842991999289996E-7</v>
      </c>
      <c r="Q18" s="187">
        <f>(Q47/SUM(Dickens[])+Q76/SUM(github_en[])+Q105/SUM(old_en[])+Q134/SUM(crypt_en[])+Q163/SUM(ocr_en[]))/5</f>
        <v>2.996860895640403E-7</v>
      </c>
      <c r="R18" s="216">
        <f>(R47/SUM(Dickens[])+R76/SUM(github_en[])+R105/SUM(old_en[])+R134/SUM(crypt_en[])+R163/SUM(ocr_en[]))/5</f>
        <v>2.3703249140590394E-7</v>
      </c>
      <c r="S18" s="187">
        <f>(S47/SUM(Dickens[])+S76/SUM(github_en[])+S105/SUM(old_en[])+S134/SUM(crypt_en[])+S163/SUM(ocr_en[]))/5</f>
        <v>4.0008208750116893E-7</v>
      </c>
      <c r="T18" s="187">
        <f>(T47/SUM(Dickens[])+T76/SUM(github_en[])+T105/SUM(old_en[])+T134/SUM(crypt_en[])+T163/SUM(ocr_en[]))/5</f>
        <v>1.279758958866088E-6</v>
      </c>
      <c r="U18" s="187">
        <f>(U47/SUM(Dickens[])+U76/SUM(github_en[])+U105/SUM(old_en[])+U134/SUM(crypt_en[])+U163/SUM(ocr_en[]))/5</f>
        <v>8.8058254893638539E-7</v>
      </c>
      <c r="V18" s="187">
        <f>(V47/SUM(Dickens[])+V76/SUM(github_en[])+V105/SUM(old_en[])+V134/SUM(crypt_en[])+V163/SUM(ocr_en[]))/5</f>
        <v>1.2018248570120362E-3</v>
      </c>
      <c r="W18" s="187">
        <f>(W47/SUM(Dickens[])+W76/SUM(github_en[])+W105/SUM(old_en[])+W134/SUM(crypt_en[])+W163/SUM(ocr_en[]))/5</f>
        <v>2.9519450977074602E-7</v>
      </c>
      <c r="X18" s="187">
        <f>(X47/SUM(Dickens[])+X76/SUM(github_en[])+X105/SUM(old_en[])+X134/SUM(crypt_en[])+X163/SUM(ocr_en[]))/5</f>
        <v>1.7257031758045409E-6</v>
      </c>
      <c r="Y18" s="187">
        <f>(Y47/SUM(Dickens[])+Y76/SUM(github_en[])+Y105/SUM(old_en[])+Y134/SUM(crypt_en[])+Y163/SUM(ocr_en[]))/5</f>
        <v>4.6696621113014557E-8</v>
      </c>
      <c r="Z18" s="187">
        <f>(Z47/SUM(Dickens[])+Z76/SUM(github_en[])+Z105/SUM(old_en[])+Z134/SUM(crypt_en[])+Z163/SUM(ocr_en[]))/5</f>
        <v>2.1077082357702118E-7</v>
      </c>
      <c r="AA18" s="187">
        <f>(AA47/SUM(Dickens[])+AA76/SUM(github_en[])+AA105/SUM(old_en[])+AA134/SUM(crypt_en[])+AA163/SUM(ocr_en[]))/5</f>
        <v>1.2950588238219428E-8</v>
      </c>
    </row>
    <row r="19" spans="1:32" ht="15" customHeight="1">
      <c r="A19" s="186" t="s">
        <v>219</v>
      </c>
      <c r="B19" s="187">
        <f>(B48/SUM(Dickens[])+B77/SUM(github_en[])+B106/SUM(old_en[])+B135/SUM(crypt_en[])+B164/SUM(ocr_en[]))/5</f>
        <v>5.762558013796203E-3</v>
      </c>
      <c r="C19" s="187">
        <f>(C48/SUM(Dickens[])+C77/SUM(github_en[])+C106/SUM(old_en[])+C135/SUM(crypt_en[])+C164/SUM(ocr_en[]))/5</f>
        <v>5.430279335860383E-4</v>
      </c>
      <c r="D19" s="187">
        <f>(D48/SUM(Dickens[])+D77/SUM(github_en[])+D106/SUM(old_en[])+D135/SUM(crypt_en[])+D164/SUM(ocr_en[]))/5</f>
        <v>1.1232205761768648E-3</v>
      </c>
      <c r="E19" s="187">
        <f>(E48/SUM(Dickens[])+E77/SUM(github_en[])+E106/SUM(old_en[])+E135/SUM(crypt_en[])+E164/SUM(ocr_en[]))/5</f>
        <v>2.059440441821536E-3</v>
      </c>
      <c r="F19" s="187">
        <f>(F48/SUM(Dickens[])+F77/SUM(github_en[])+F106/SUM(old_en[])+F135/SUM(crypt_en[])+F164/SUM(ocr_en[]))/5</f>
        <v>1.6476487620197645E-2</v>
      </c>
      <c r="G19" s="187">
        <f>(G48/SUM(Dickens[])+G77/SUM(github_en[])+G106/SUM(old_en[])+G135/SUM(crypt_en[])+G164/SUM(ocr_en[]))/5</f>
        <v>4.9377723652090869E-4</v>
      </c>
      <c r="H19" s="187">
        <f>(H48/SUM(Dickens[])+H77/SUM(github_en[])+H106/SUM(old_en[])+H135/SUM(crypt_en[])+H164/SUM(ocr_en[]))/5</f>
        <v>9.6034145609522515E-4</v>
      </c>
      <c r="I19" s="187">
        <f>(I48/SUM(Dickens[])+I77/SUM(github_en[])+I106/SUM(old_en[])+I135/SUM(crypt_en[])+I164/SUM(ocr_en[]))/5</f>
        <v>4.7380320811853897E-4</v>
      </c>
      <c r="J19" s="187">
        <f>(J48/SUM(Dickens[])+J77/SUM(github_en[])+J106/SUM(old_en[])+J135/SUM(crypt_en[])+J164/SUM(ocr_en[]))/5</f>
        <v>6.0310417648365023E-3</v>
      </c>
      <c r="K19" s="187">
        <f>(K48/SUM(Dickens[])+K77/SUM(github_en[])+K106/SUM(old_en[])+K135/SUM(crypt_en[])+K164/SUM(ocr_en[]))/5</f>
        <v>4.5828690002327128E-5</v>
      </c>
      <c r="L19" s="187">
        <f>(L48/SUM(Dickens[])+L77/SUM(github_en[])+L106/SUM(old_en[])+L135/SUM(crypt_en[])+L164/SUM(ocr_en[]))/5</f>
        <v>9.1581772197223946E-4</v>
      </c>
      <c r="M19" s="187">
        <f>(M48/SUM(Dickens[])+M77/SUM(github_en[])+M106/SUM(old_en[])+M135/SUM(crypt_en[])+M164/SUM(ocr_en[]))/5</f>
        <v>9.296474649555384E-4</v>
      </c>
      <c r="N19" s="187">
        <f>(N48/SUM(Dickens[])+N77/SUM(github_en[])+N106/SUM(old_en[])+N135/SUM(crypt_en[])+N164/SUM(ocr_en[]))/5</f>
        <v>1.4651210189063073E-3</v>
      </c>
      <c r="O19" s="187">
        <f>(O48/SUM(Dickens[])+O77/SUM(github_en[])+O106/SUM(old_en[])+O135/SUM(crypt_en[])+O164/SUM(ocr_en[]))/5</f>
        <v>1.6573576341336737E-3</v>
      </c>
      <c r="P19" s="187">
        <f>(P48/SUM(Dickens[])+P77/SUM(github_en[])+P106/SUM(old_en[])+P135/SUM(crypt_en[])+P164/SUM(ocr_en[]))/5</f>
        <v>6.5861066781422797E-3</v>
      </c>
      <c r="Q19" s="187">
        <f>(Q48/SUM(Dickens[])+Q77/SUM(github_en[])+Q106/SUM(old_en[])+Q135/SUM(crypt_en[])+Q164/SUM(ocr_en[]))/5</f>
        <v>5.2377020279280556E-4</v>
      </c>
      <c r="R19" s="187">
        <f>(R48/SUM(Dickens[])+R77/SUM(github_en[])+R106/SUM(old_en[])+R135/SUM(crypt_en[])+R164/SUM(ocr_en[]))/5</f>
        <v>1.1080366839017117E-5</v>
      </c>
      <c r="S19" s="216">
        <f>(S48/SUM(Dickens[])+S77/SUM(github_en[])+S106/SUM(old_en[])+S135/SUM(crypt_en[])+S164/SUM(ocr_en[]))/5</f>
        <v>1.2412459582341964E-3</v>
      </c>
      <c r="T19" s="187">
        <f>(T48/SUM(Dickens[])+T77/SUM(github_en[])+T106/SUM(old_en[])+T135/SUM(crypt_en[])+T164/SUM(ocr_en[]))/5</f>
        <v>4.1504310992567708E-3</v>
      </c>
      <c r="U19" s="187">
        <f>(U48/SUM(Dickens[])+U77/SUM(github_en[])+U106/SUM(old_en[])+U135/SUM(crypt_en[])+U164/SUM(ocr_en[]))/5</f>
        <v>3.9841487247953755E-3</v>
      </c>
      <c r="V19" s="187">
        <f>(V48/SUM(Dickens[])+V77/SUM(github_en[])+V106/SUM(old_en[])+V135/SUM(crypt_en[])+V164/SUM(ocr_en[]))/5</f>
        <v>1.2333439999196055E-3</v>
      </c>
      <c r="W19" s="187">
        <f>(W48/SUM(Dickens[])+W77/SUM(github_en[])+W106/SUM(old_en[])+W135/SUM(crypt_en[])+W164/SUM(ocr_en[]))/5</f>
        <v>5.5936284235979974E-4</v>
      </c>
      <c r="X19" s="187">
        <f>(X48/SUM(Dickens[])+X77/SUM(github_en[])+X106/SUM(old_en[])+X135/SUM(crypt_en[])+X164/SUM(ocr_en[]))/5</f>
        <v>4.6408798849810072E-4</v>
      </c>
      <c r="Y19" s="187">
        <f>(Y48/SUM(Dickens[])+Y77/SUM(github_en[])+Y106/SUM(old_en[])+Y135/SUM(crypt_en[])+Y164/SUM(ocr_en[]))/5</f>
        <v>4.7362051821988283E-6</v>
      </c>
      <c r="Z19" s="187">
        <f>(Z48/SUM(Dickens[])+Z77/SUM(github_en[])+Z106/SUM(old_en[])+Z135/SUM(crypt_en[])+Z164/SUM(ocr_en[]))/5</f>
        <v>2.2708683775442455E-3</v>
      </c>
      <c r="AA19" s="187">
        <f>(AA48/SUM(Dickens[])+AA77/SUM(github_en[])+AA106/SUM(old_en[])+AA135/SUM(crypt_en[])+AA164/SUM(ocr_en[]))/5</f>
        <v>8.1818299621907707E-6</v>
      </c>
    </row>
    <row r="20" spans="1:32" ht="15" customHeight="1">
      <c r="A20" s="186" t="s">
        <v>218</v>
      </c>
      <c r="B20" s="187">
        <f>(B49/SUM(Dickens[])+B78/SUM(github_en[])+B107/SUM(old_en[])+B136/SUM(crypt_en[])+B165/SUM(ocr_en[]))/5</f>
        <v>4.7108585347322568E-3</v>
      </c>
      <c r="C20" s="187">
        <f>(C49/SUM(Dickens[])+C78/SUM(github_en[])+C107/SUM(old_en[])+C136/SUM(crypt_en[])+C165/SUM(ocr_en[]))/5</f>
        <v>5.1644008185392095E-4</v>
      </c>
      <c r="D20" s="187">
        <f>(D49/SUM(Dickens[])+D78/SUM(github_en[])+D107/SUM(old_en[])+D136/SUM(crypt_en[])+D165/SUM(ocr_en[]))/5</f>
        <v>1.6039296230399426E-3</v>
      </c>
      <c r="E20" s="187">
        <f>(E49/SUM(Dickens[])+E78/SUM(github_en[])+E107/SUM(old_en[])+E136/SUM(crypt_en[])+E165/SUM(ocr_en[]))/5</f>
        <v>3.5453638074068634E-4</v>
      </c>
      <c r="F20" s="187">
        <f>(F49/SUM(Dickens[])+F78/SUM(github_en[])+F107/SUM(old_en[])+F136/SUM(crypt_en[])+F165/SUM(ocr_en[]))/5</f>
        <v>8.431771127092022E-3</v>
      </c>
      <c r="G20" s="187">
        <f>(G49/SUM(Dickens[])+G78/SUM(github_en[])+G107/SUM(old_en[])+G136/SUM(crypt_en[])+G165/SUM(ocr_en[]))/5</f>
        <v>5.8566900291000864E-4</v>
      </c>
      <c r="H20" s="187">
        <f>(H49/SUM(Dickens[])+H78/SUM(github_en[])+H107/SUM(old_en[])+H136/SUM(crypt_en[])+H165/SUM(ocr_en[]))/5</f>
        <v>1.9371097943217069E-4</v>
      </c>
      <c r="I20" s="187">
        <f>(I49/SUM(Dickens[])+I78/SUM(github_en[])+I107/SUM(old_en[])+I136/SUM(crypt_en[])+I165/SUM(ocr_en[]))/5</f>
        <v>4.2764133373658555E-3</v>
      </c>
      <c r="J20" s="187">
        <f>(J49/SUM(Dickens[])+J78/SUM(github_en[])+J107/SUM(old_en[])+J136/SUM(crypt_en[])+J165/SUM(ocr_en[]))/5</f>
        <v>5.1845311964391471E-3</v>
      </c>
      <c r="K20" s="187">
        <f>(K49/SUM(Dickens[])+K78/SUM(github_en[])+K107/SUM(old_en[])+K136/SUM(crypt_en[])+K165/SUM(ocr_en[]))/5</f>
        <v>7.3753179812284525E-5</v>
      </c>
      <c r="L20" s="187">
        <f>(L49/SUM(Dickens[])+L78/SUM(github_en[])+L107/SUM(old_en[])+L136/SUM(crypt_en[])+L165/SUM(ocr_en[]))/5</f>
        <v>5.4214147791366003E-4</v>
      </c>
      <c r="M20" s="187">
        <f>(M49/SUM(Dickens[])+M78/SUM(github_en[])+M107/SUM(old_en[])+M136/SUM(crypt_en[])+M165/SUM(ocr_en[]))/5</f>
        <v>9.3253403909054693E-4</v>
      </c>
      <c r="N20" s="187">
        <f>(N49/SUM(Dickens[])+N78/SUM(github_en[])+N107/SUM(old_en[])+N136/SUM(crypt_en[])+N165/SUM(ocr_en[]))/5</f>
        <v>8.8905069331472893E-4</v>
      </c>
      <c r="O20" s="187">
        <f>(O49/SUM(Dickens[])+O78/SUM(github_en[])+O107/SUM(old_en[])+O136/SUM(crypt_en[])+O165/SUM(ocr_en[]))/5</f>
        <v>4.6382299307922824E-4</v>
      </c>
      <c r="P20" s="187">
        <f>(P49/SUM(Dickens[])+P78/SUM(github_en[])+P107/SUM(old_en[])+P136/SUM(crypt_en[])+P165/SUM(ocr_en[]))/5</f>
        <v>4.4238460456754308E-3</v>
      </c>
      <c r="Q20" s="187">
        <f>(Q49/SUM(Dickens[])+Q78/SUM(github_en[])+Q107/SUM(old_en[])+Q136/SUM(crypt_en[])+Q165/SUM(ocr_en[]))/5</f>
        <v>1.9475110359659085E-3</v>
      </c>
      <c r="R20" s="187">
        <f>(R49/SUM(Dickens[])+R78/SUM(github_en[])+R107/SUM(old_en[])+R136/SUM(crypt_en[])+R165/SUM(ocr_en[]))/5</f>
        <v>1.2278106889559783E-4</v>
      </c>
      <c r="S20" s="187">
        <f>(S49/SUM(Dickens[])+S78/SUM(github_en[])+S107/SUM(old_en[])+S136/SUM(crypt_en[])+S165/SUM(ocr_en[]))/5</f>
        <v>2.6371562318918703E-4</v>
      </c>
      <c r="T20" s="216">
        <f>(T49/SUM(Dickens[])+T78/SUM(github_en[])+T107/SUM(old_en[])+T136/SUM(crypt_en[])+T165/SUM(ocr_en[]))/5</f>
        <v>4.1124531433876284E-3</v>
      </c>
      <c r="U20" s="187">
        <f>(U49/SUM(Dickens[])+U78/SUM(github_en[])+U107/SUM(old_en[])+U136/SUM(crypt_en[])+U165/SUM(ocr_en[]))/5</f>
        <v>1.1117254003109622E-2</v>
      </c>
      <c r="V20" s="187">
        <f>(V49/SUM(Dickens[])+V78/SUM(github_en[])+V107/SUM(old_en[])+V136/SUM(crypt_en[])+V165/SUM(ocr_en[]))/5</f>
        <v>2.5334079740536005E-3</v>
      </c>
      <c r="W20" s="187">
        <f>(W49/SUM(Dickens[])+W78/SUM(github_en[])+W107/SUM(old_en[])+W136/SUM(crypt_en[])+W165/SUM(ocr_en[]))/5</f>
        <v>8.5628711140948972E-5</v>
      </c>
      <c r="X20" s="187">
        <f>(X49/SUM(Dickens[])+X78/SUM(github_en[])+X107/SUM(old_en[])+X136/SUM(crypt_en[])+X165/SUM(ocr_en[]))/5</f>
        <v>1.0793525390843718E-3</v>
      </c>
      <c r="Y20" s="187">
        <f>(Y49/SUM(Dickens[])+Y78/SUM(github_en[])+Y107/SUM(old_en[])+Y136/SUM(crypt_en[])+Y165/SUM(ocr_en[]))/5</f>
        <v>2.3934336235322365E-6</v>
      </c>
      <c r="Z20" s="187">
        <f>(Z49/SUM(Dickens[])+Z78/SUM(github_en[])+Z107/SUM(old_en[])+Z136/SUM(crypt_en[])+Z165/SUM(ocr_en[]))/5</f>
        <v>4.3259256710974505E-4</v>
      </c>
      <c r="AA20" s="187">
        <f>(AA49/SUM(Dickens[])+AA78/SUM(github_en[])+AA107/SUM(old_en[])+AA136/SUM(crypt_en[])+AA165/SUM(ocr_en[]))/5</f>
        <v>5.1876532546090891E-6</v>
      </c>
    </row>
    <row r="21" spans="1:32" ht="15" customHeight="1">
      <c r="A21" s="186" t="s">
        <v>213</v>
      </c>
      <c r="B21" s="187">
        <f>(B50/SUM(Dickens[])+B79/SUM(github_en[])+B108/SUM(old_en[])+B137/SUM(crypt_en[])+B166/SUM(ocr_en[]))/5</f>
        <v>5.2859083136058086E-3</v>
      </c>
      <c r="C21" s="187">
        <f>(C50/SUM(Dickens[])+C79/SUM(github_en[])+C108/SUM(old_en[])+C137/SUM(crypt_en[])+C166/SUM(ocr_en[]))/5</f>
        <v>3.9123328776407738E-4</v>
      </c>
      <c r="D21" s="187">
        <f>(D50/SUM(Dickens[])+D79/SUM(github_en[])+D108/SUM(old_en[])+D137/SUM(crypt_en[])+D166/SUM(ocr_en[]))/5</f>
        <v>7.283305061330103E-4</v>
      </c>
      <c r="E21" s="187">
        <f>(E50/SUM(Dickens[])+E79/SUM(github_en[])+E108/SUM(old_en[])+E137/SUM(crypt_en[])+E166/SUM(ocr_en[]))/5</f>
        <v>2.553803466389693E-4</v>
      </c>
      <c r="F21" s="187">
        <f>(F50/SUM(Dickens[])+F79/SUM(github_en[])+F108/SUM(old_en[])+F137/SUM(crypt_en[])+F166/SUM(ocr_en[]))/5</f>
        <v>1.0341943974863519E-2</v>
      </c>
      <c r="G21" s="187">
        <f>(G50/SUM(Dickens[])+G79/SUM(github_en[])+G108/SUM(old_en[])+G137/SUM(crypt_en[])+G166/SUM(ocr_en[]))/5</f>
        <v>3.8775182879288353E-4</v>
      </c>
      <c r="H21" s="187">
        <f>(H50/SUM(Dickens[])+H79/SUM(github_en[])+H108/SUM(old_en[])+H137/SUM(crypt_en[])+H166/SUM(ocr_en[]))/5</f>
        <v>1.3858692792875042E-4</v>
      </c>
      <c r="I21" s="187">
        <f>(I50/SUM(Dickens[])+I79/SUM(github_en[])+I108/SUM(old_en[])+I137/SUM(crypt_en[])+I166/SUM(ocr_en[]))/5</f>
        <v>3.3972983640223275E-2</v>
      </c>
      <c r="J21" s="187">
        <f>(J50/SUM(Dickens[])+J79/SUM(github_en[])+J108/SUM(old_en[])+J137/SUM(crypt_en[])+J166/SUM(ocr_en[]))/5</f>
        <v>1.0001896525303082E-2</v>
      </c>
      <c r="K21" s="187">
        <f>(K50/SUM(Dickens[])+K79/SUM(github_en[])+K108/SUM(old_en[])+K137/SUM(crypt_en[])+K166/SUM(ocr_en[]))/5</f>
        <v>4.6581576289943446E-5</v>
      </c>
      <c r="L21" s="187">
        <f>(L50/SUM(Dickens[])+L79/SUM(github_en[])+L108/SUM(old_en[])+L137/SUM(crypt_en[])+L166/SUM(ocr_en[]))/5</f>
        <v>7.0451371693710973E-5</v>
      </c>
      <c r="M21" s="187">
        <f>(M50/SUM(Dickens[])+M79/SUM(github_en[])+M108/SUM(old_en[])+M137/SUM(crypt_en[])+M166/SUM(ocr_en[]))/5</f>
        <v>1.4479182198097818E-3</v>
      </c>
      <c r="N21" s="187">
        <f>(N50/SUM(Dickens[])+N79/SUM(github_en[])+N108/SUM(old_en[])+N137/SUM(crypt_en[])+N166/SUM(ocr_en[]))/5</f>
        <v>5.3229889288790451E-4</v>
      </c>
      <c r="O21" s="187">
        <f>(O50/SUM(Dickens[])+O79/SUM(github_en[])+O108/SUM(old_en[])+O137/SUM(crypt_en[])+O166/SUM(ocr_en[]))/5</f>
        <v>2.8261478291976368E-4</v>
      </c>
      <c r="P21" s="187">
        <f>(P50/SUM(Dickens[])+P79/SUM(github_en[])+P108/SUM(old_en[])+P137/SUM(crypt_en[])+P166/SUM(ocr_en[]))/5</f>
        <v>9.6504942440586473E-3</v>
      </c>
      <c r="Q21" s="187">
        <f>(Q50/SUM(Dickens[])+Q79/SUM(github_en[])+Q108/SUM(old_en[])+Q137/SUM(crypt_en[])+Q166/SUM(ocr_en[]))/5</f>
        <v>2.3755247139841816E-4</v>
      </c>
      <c r="R21" s="187">
        <f>(R50/SUM(Dickens[])+R79/SUM(github_en[])+R108/SUM(old_en[])+R137/SUM(crypt_en[])+R166/SUM(ocr_en[]))/5</f>
        <v>7.5377783733065339E-6</v>
      </c>
      <c r="S21" s="187">
        <f>(S50/SUM(Dickens[])+S79/SUM(github_en[])+S108/SUM(old_en[])+S137/SUM(crypt_en[])+S166/SUM(ocr_en[]))/5</f>
        <v>3.4810491184825167E-3</v>
      </c>
      <c r="T21" s="187">
        <f>(T50/SUM(Dickens[])+T79/SUM(github_en[])+T108/SUM(old_en[])+T137/SUM(crypt_en[])+T166/SUM(ocr_en[]))/5</f>
        <v>3.1906707933002424E-3</v>
      </c>
      <c r="U21" s="216">
        <f>(U50/SUM(Dickens[])+U79/SUM(github_en[])+U108/SUM(old_en[])+U137/SUM(crypt_en[])+U166/SUM(ocr_en[]))/5</f>
        <v>3.2986579886975405E-3</v>
      </c>
      <c r="V21" s="187">
        <f>(V50/SUM(Dickens[])+V79/SUM(github_en[])+V108/SUM(old_en[])+V137/SUM(crypt_en[])+V166/SUM(ocr_en[]))/5</f>
        <v>2.0407293003251691E-3</v>
      </c>
      <c r="W21" s="187">
        <f>(W50/SUM(Dickens[])+W79/SUM(github_en[])+W108/SUM(old_en[])+W137/SUM(crypt_en[])+W166/SUM(ocr_en[]))/5</f>
        <v>5.4934428356105428E-5</v>
      </c>
      <c r="X21" s="187">
        <f>(X50/SUM(Dickens[])+X79/SUM(github_en[])+X108/SUM(old_en[])+X137/SUM(crypt_en[])+X166/SUM(ocr_en[]))/5</f>
        <v>1.5328825305823655E-3</v>
      </c>
      <c r="Y21" s="187">
        <f>(Y50/SUM(Dickens[])+Y79/SUM(github_en[])+Y108/SUM(old_en[])+Y137/SUM(crypt_en[])+Y166/SUM(ocr_en[]))/5</f>
        <v>1.5383944376028975E-6</v>
      </c>
      <c r="Z21" s="187">
        <f>(Z50/SUM(Dickens[])+Z79/SUM(github_en[])+Z108/SUM(old_en[])+Z137/SUM(crypt_en[])+Z166/SUM(ocr_en[]))/5</f>
        <v>1.7937409223718469E-3</v>
      </c>
      <c r="AA21" s="187">
        <f>(AA50/SUM(Dickens[])+AA79/SUM(github_en[])+AA108/SUM(old_en[])+AA137/SUM(crypt_en[])+AA166/SUM(ocr_en[]))/5</f>
        <v>2.8723111082652211E-5</v>
      </c>
    </row>
    <row r="22" spans="1:32" ht="15" customHeight="1">
      <c r="A22" s="186" t="s">
        <v>223</v>
      </c>
      <c r="B22" s="187">
        <f>(B51/SUM(Dickens[])+B80/SUM(github_en[])+B109/SUM(old_en[])+B138/SUM(crypt_en[])+B167/SUM(ocr_en[]))/5</f>
        <v>9.9709862977671307E-4</v>
      </c>
      <c r="C22" s="187">
        <f>(C51/SUM(Dickens[])+C80/SUM(github_en[])+C109/SUM(old_en[])+C138/SUM(crypt_en[])+C167/SUM(ocr_en[]))/5</f>
        <v>7.0703491296234791E-4</v>
      </c>
      <c r="D22" s="187">
        <f>(D51/SUM(Dickens[])+D80/SUM(github_en[])+D109/SUM(old_en[])+D138/SUM(crypt_en[])+D167/SUM(ocr_en[]))/5</f>
        <v>1.5437569978247485E-3</v>
      </c>
      <c r="E22" s="187">
        <f>(E51/SUM(Dickens[])+E80/SUM(github_en[])+E109/SUM(old_en[])+E138/SUM(crypt_en[])+E167/SUM(ocr_en[]))/5</f>
        <v>7.8533358551692892E-4</v>
      </c>
      <c r="F22" s="187">
        <f>(F51/SUM(Dickens[])+F80/SUM(github_en[])+F109/SUM(old_en[])+F138/SUM(crypt_en[])+F167/SUM(ocr_en[]))/5</f>
        <v>1.1033789815992363E-3</v>
      </c>
      <c r="G22" s="187">
        <f>(G51/SUM(Dickens[])+G80/SUM(github_en[])+G109/SUM(old_en[])+G138/SUM(crypt_en[])+G167/SUM(ocr_en[]))/5</f>
        <v>1.8215005787443247E-4</v>
      </c>
      <c r="H22" s="187">
        <f>(H51/SUM(Dickens[])+H80/SUM(github_en[])+H109/SUM(old_en[])+H138/SUM(crypt_en[])+H167/SUM(ocr_en[]))/5</f>
        <v>1.4717967883497868E-3</v>
      </c>
      <c r="I22" s="187">
        <f>(I51/SUM(Dickens[])+I80/SUM(github_en[])+I109/SUM(old_en[])+I138/SUM(crypt_en[])+I167/SUM(ocr_en[]))/5</f>
        <v>6.0454154047463073E-5</v>
      </c>
      <c r="J22" s="187">
        <f>(J51/SUM(Dickens[])+J80/SUM(github_en[])+J109/SUM(old_en[])+J138/SUM(crypt_en[])+J167/SUM(ocr_en[]))/5</f>
        <v>9.5914355487222974E-4</v>
      </c>
      <c r="K22" s="187">
        <f>(K51/SUM(Dickens[])+K80/SUM(github_en[])+K109/SUM(old_en[])+K138/SUM(crypt_en[])+K167/SUM(ocr_en[]))/5</f>
        <v>6.4924372700982929E-6</v>
      </c>
      <c r="L22" s="187">
        <f>(L51/SUM(Dickens[])+L80/SUM(github_en[])+L109/SUM(old_en[])+L138/SUM(crypt_en[])+L167/SUM(ocr_en[]))/5</f>
        <v>5.7431189264771959E-5</v>
      </c>
      <c r="M22" s="187">
        <f>(M51/SUM(Dickens[])+M80/SUM(github_en[])+M109/SUM(old_en[])+M138/SUM(crypt_en[])+M167/SUM(ocr_en[]))/5</f>
        <v>3.4910842442067401E-3</v>
      </c>
      <c r="N22" s="187">
        <f>(N51/SUM(Dickens[])+N80/SUM(github_en[])+N109/SUM(old_en[])+N138/SUM(crypt_en[])+N167/SUM(ocr_en[]))/5</f>
        <v>1.1475942476771119E-3</v>
      </c>
      <c r="O22" s="187">
        <f>(O51/SUM(Dickens[])+O80/SUM(github_en[])+O109/SUM(old_en[])+O138/SUM(crypt_en[])+O167/SUM(ocr_en[]))/5</f>
        <v>3.9272425704514041E-3</v>
      </c>
      <c r="P22" s="187">
        <f>(P51/SUM(Dickens[])+P80/SUM(github_en[])+P109/SUM(old_en[])+P138/SUM(crypt_en[])+P167/SUM(ocr_en[]))/5</f>
        <v>1.0215822179910796E-4</v>
      </c>
      <c r="Q22" s="187">
        <f>(Q51/SUM(Dickens[])+Q80/SUM(github_en[])+Q109/SUM(old_en[])+Q138/SUM(crypt_en[])+Q167/SUM(ocr_en[]))/5</f>
        <v>1.3771698545039966E-3</v>
      </c>
      <c r="R22" s="187">
        <f>(R51/SUM(Dickens[])+R80/SUM(github_en[])+R109/SUM(old_en[])+R138/SUM(crypt_en[])+R167/SUM(ocr_en[]))/5</f>
        <v>2.0373119727654346E-6</v>
      </c>
      <c r="S22" s="187">
        <f>(S51/SUM(Dickens[])+S80/SUM(github_en[])+S109/SUM(old_en[])+S138/SUM(crypt_en[])+S167/SUM(ocr_en[]))/5</f>
        <v>4.8392534231965073E-3</v>
      </c>
      <c r="T22" s="187">
        <f>(T51/SUM(Dickens[])+T80/SUM(github_en[])+T109/SUM(old_en[])+T138/SUM(crypt_en[])+T167/SUM(ocr_en[]))/5</f>
        <v>3.9963522211705722E-3</v>
      </c>
      <c r="U22" s="187">
        <f>(U51/SUM(Dickens[])+U80/SUM(github_en[])+U109/SUM(old_en[])+U138/SUM(crypt_en[])+U167/SUM(ocr_en[]))/5</f>
        <v>4.5284243992944617E-3</v>
      </c>
      <c r="V22" s="216">
        <f>(V51/SUM(Dickens[])+V80/SUM(github_en[])+V109/SUM(old_en[])+V138/SUM(crypt_en[])+V167/SUM(ocr_en[]))/5</f>
        <v>6.3018412863724518E-6</v>
      </c>
      <c r="W22" s="187">
        <f>(W51/SUM(Dickens[])+W80/SUM(github_en[])+W109/SUM(old_en[])+W138/SUM(crypt_en[])+W167/SUM(ocr_en[]))/5</f>
        <v>2.0893263055448068E-5</v>
      </c>
      <c r="X22" s="187">
        <f>(X51/SUM(Dickens[])+X80/SUM(github_en[])+X109/SUM(old_en[])+X138/SUM(crypt_en[])+X167/SUM(ocr_en[]))/5</f>
        <v>5.7060358785808971E-5</v>
      </c>
      <c r="Y22" s="187">
        <f>(Y51/SUM(Dickens[])+Y80/SUM(github_en[])+Y109/SUM(old_en[])+Y138/SUM(crypt_en[])+Y167/SUM(ocr_en[]))/5</f>
        <v>2.6329239837533786E-5</v>
      </c>
      <c r="Z22" s="187">
        <f>(Z51/SUM(Dickens[])+Z80/SUM(github_en[])+Z109/SUM(old_en[])+Z138/SUM(crypt_en[])+Z167/SUM(ocr_en[]))/5</f>
        <v>7.0173356976411302E-5</v>
      </c>
      <c r="AA22" s="187">
        <f>(AA51/SUM(Dickens[])+AA80/SUM(github_en[])+AA109/SUM(old_en[])+AA138/SUM(crypt_en[])+AA167/SUM(ocr_en[]))/5</f>
        <v>2.1795976268151346E-5</v>
      </c>
    </row>
    <row r="23" spans="1:32" ht="15" customHeight="1">
      <c r="A23" s="186" t="s">
        <v>232</v>
      </c>
      <c r="B23" s="187">
        <f>(B52/SUM(Dickens[])+B81/SUM(github_en[])+B110/SUM(old_en[])+B139/SUM(crypt_en[])+B168/SUM(ocr_en[]))/5</f>
        <v>9.1010178828823467E-4</v>
      </c>
      <c r="C23" s="187">
        <f>(C52/SUM(Dickens[])+C81/SUM(github_en[])+C110/SUM(old_en[])+C139/SUM(crypt_en[])+C168/SUM(ocr_en[]))/5</f>
        <v>1.5272347639299951E-6</v>
      </c>
      <c r="D23" s="187">
        <f>(D52/SUM(Dickens[])+D81/SUM(github_en[])+D110/SUM(old_en[])+D139/SUM(crypt_en[])+D168/SUM(ocr_en[]))/5</f>
        <v>3.2513604546594222E-6</v>
      </c>
      <c r="E23" s="187">
        <f>(E52/SUM(Dickens[])+E81/SUM(github_en[])+E110/SUM(old_en[])+E139/SUM(crypt_en[])+E168/SUM(ocr_en[]))/5</f>
        <v>4.8341727667544886E-6</v>
      </c>
      <c r="F23" s="187">
        <f>(F52/SUM(Dickens[])+F81/SUM(github_en[])+F110/SUM(old_en[])+F139/SUM(crypt_en[])+F168/SUM(ocr_en[]))/5</f>
        <v>7.8086475605376876E-3</v>
      </c>
      <c r="G23" s="187">
        <f>(G52/SUM(Dickens[])+G81/SUM(github_en[])+G110/SUM(old_en[])+G139/SUM(crypt_en[])+G168/SUM(ocr_en[]))/5</f>
        <v>1.4091862199893996E-6</v>
      </c>
      <c r="H23" s="187">
        <f>(H52/SUM(Dickens[])+H81/SUM(github_en[])+H110/SUM(old_en[])+H139/SUM(crypt_en[])+H168/SUM(ocr_en[]))/5</f>
        <v>1.3933331886736224E-6</v>
      </c>
      <c r="I23" s="187">
        <f>(I52/SUM(Dickens[])+I81/SUM(github_en[])+I110/SUM(old_en[])+I139/SUM(crypt_en[])+I168/SUM(ocr_en[]))/5</f>
        <v>1.5878316182889697E-6</v>
      </c>
      <c r="J23" s="187">
        <f>(J52/SUM(Dickens[])+J81/SUM(github_en[])+J110/SUM(old_en[])+J139/SUM(crypt_en[])+J168/SUM(ocr_en[]))/5</f>
        <v>2.1647039816075084E-3</v>
      </c>
      <c r="K23" s="187">
        <f>(K52/SUM(Dickens[])+K81/SUM(github_en[])+K110/SUM(old_en[])+K139/SUM(crypt_en[])+K168/SUM(ocr_en[]))/5</f>
        <v>5.8013391850462662E-7</v>
      </c>
      <c r="L23" s="187">
        <f>(L52/SUM(Dickens[])+L81/SUM(github_en[])+L110/SUM(old_en[])+L139/SUM(crypt_en[])+L168/SUM(ocr_en[]))/5</f>
        <v>6.0971092565339464E-7</v>
      </c>
      <c r="M23" s="187">
        <f>(M52/SUM(Dickens[])+M81/SUM(github_en[])+M110/SUM(old_en[])+M139/SUM(crypt_en[])+M168/SUM(ocr_en[]))/5</f>
        <v>3.3686340851604527E-6</v>
      </c>
      <c r="N23" s="187">
        <f>(N52/SUM(Dickens[])+N81/SUM(github_en[])+N110/SUM(old_en[])+N139/SUM(crypt_en[])+N168/SUM(ocr_en[]))/5</f>
        <v>1.8453664182977445E-6</v>
      </c>
      <c r="O23" s="187">
        <f>(O52/SUM(Dickens[])+O81/SUM(github_en[])+O110/SUM(old_en[])+O139/SUM(crypt_en[])+O168/SUM(ocr_en[]))/5</f>
        <v>1.8916769368088366E-6</v>
      </c>
      <c r="P23" s="187">
        <f>(P52/SUM(Dickens[])+P81/SUM(github_en[])+P110/SUM(old_en[])+P139/SUM(crypt_en[])+P168/SUM(ocr_en[]))/5</f>
        <v>5.3347023482497031E-4</v>
      </c>
      <c r="Q23" s="187">
        <f>(Q52/SUM(Dickens[])+Q81/SUM(github_en[])+Q110/SUM(old_en[])+Q139/SUM(crypt_en[])+Q168/SUM(ocr_en[]))/5</f>
        <v>3.3957545585801912E-6</v>
      </c>
      <c r="R23" s="187">
        <f>(R52/SUM(Dickens[])+R81/SUM(github_en[])+R110/SUM(old_en[])+R139/SUM(crypt_en[])+R168/SUM(ocr_en[]))/5</f>
        <v>8.3921101313955842E-8</v>
      </c>
      <c r="S23" s="187">
        <f>(S52/SUM(Dickens[])+S81/SUM(github_en[])+S110/SUM(old_en[])+S139/SUM(crypt_en[])+S168/SUM(ocr_en[]))/5</f>
        <v>7.3728833696962089E-6</v>
      </c>
      <c r="T23" s="187">
        <f>(T52/SUM(Dickens[])+T81/SUM(github_en[])+T110/SUM(old_en[])+T139/SUM(crypt_en[])+T168/SUM(ocr_en[]))/5</f>
        <v>1.2639513981288527E-5</v>
      </c>
      <c r="U23" s="187">
        <f>(U52/SUM(Dickens[])+U81/SUM(github_en[])+U110/SUM(old_en[])+U139/SUM(crypt_en[])+U168/SUM(ocr_en[]))/5</f>
        <v>3.4036028424856635E-6</v>
      </c>
      <c r="V23" s="187">
        <f>(V52/SUM(Dickens[])+V81/SUM(github_en[])+V110/SUM(old_en[])+V139/SUM(crypt_en[])+V168/SUM(ocr_en[]))/5</f>
        <v>1.4713757888837398E-5</v>
      </c>
      <c r="W23" s="216">
        <f>(W52/SUM(Dickens[])+W81/SUM(github_en[])+W110/SUM(old_en[])+W139/SUM(crypt_en[])+W168/SUM(ocr_en[]))/5</f>
        <v>2.4830875608952475E-6</v>
      </c>
      <c r="X23" s="187">
        <f>(X52/SUM(Dickens[])+X81/SUM(github_en[])+X110/SUM(old_en[])+X139/SUM(crypt_en[])+X168/SUM(ocr_en[]))/5</f>
        <v>2.16210955622228E-6</v>
      </c>
      <c r="Y23" s="187">
        <f>(Y52/SUM(Dickens[])+Y81/SUM(github_en[])+Y110/SUM(old_en[])+Y139/SUM(crypt_en[])+Y168/SUM(ocr_en[]))/5</f>
        <v>1.7954505971925494E-7</v>
      </c>
      <c r="Z23" s="187">
        <f>(Z52/SUM(Dickens[])+Z81/SUM(github_en[])+Z110/SUM(old_en[])+Z139/SUM(crypt_en[])+Z168/SUM(ocr_en[]))/5</f>
        <v>7.1891811230158969E-5</v>
      </c>
      <c r="AA23" s="187">
        <f>(AA52/SUM(Dickens[])+AA81/SUM(github_en[])+AA110/SUM(old_en[])+AA139/SUM(crypt_en[])+AA168/SUM(ocr_en[]))/5</f>
        <v>2.1263470769636383E-7</v>
      </c>
    </row>
    <row r="24" spans="1:32" ht="15" customHeight="1">
      <c r="A24" s="186" t="s">
        <v>228</v>
      </c>
      <c r="B24" s="187">
        <f>(B53/SUM(Dickens[])+B82/SUM(github_en[])+B111/SUM(old_en[])+B140/SUM(crypt_en[])+B169/SUM(ocr_en[]))/5</f>
        <v>5.644180566656545E-3</v>
      </c>
      <c r="C24" s="187">
        <f>(C53/SUM(Dickens[])+C82/SUM(github_en[])+C111/SUM(old_en[])+C140/SUM(crypt_en[])+C169/SUM(ocr_en[]))/5</f>
        <v>4.780929373564076E-5</v>
      </c>
      <c r="D24" s="187">
        <f>(D53/SUM(Dickens[])+D82/SUM(github_en[])+D111/SUM(old_en[])+D140/SUM(crypt_en[])+D169/SUM(ocr_en[]))/5</f>
        <v>4.3344182832722192E-5</v>
      </c>
      <c r="E24" s="187">
        <f>(E53/SUM(Dickens[])+E82/SUM(github_en[])+E111/SUM(old_en[])+E140/SUM(crypt_en[])+E169/SUM(ocr_en[]))/5</f>
        <v>8.7950365603135531E-5</v>
      </c>
      <c r="F24" s="187">
        <f>(F53/SUM(Dickens[])+F82/SUM(github_en[])+F111/SUM(old_en[])+F140/SUM(crypt_en[])+F169/SUM(ocr_en[]))/5</f>
        <v>3.6967978522924093E-3</v>
      </c>
      <c r="G24" s="187">
        <f>(G53/SUM(Dickens[])+G82/SUM(github_en[])+G111/SUM(old_en[])+G140/SUM(crypt_en[])+G169/SUM(ocr_en[]))/5</f>
        <v>5.2502318470828342E-5</v>
      </c>
      <c r="H24" s="187">
        <f>(H53/SUM(Dickens[])+H82/SUM(github_en[])+H111/SUM(old_en[])+H140/SUM(crypt_en[])+H169/SUM(ocr_en[]))/5</f>
        <v>1.2215223395912613E-5</v>
      </c>
      <c r="I24" s="187">
        <f>(I53/SUM(Dickens[])+I82/SUM(github_en[])+I111/SUM(old_en[])+I140/SUM(crypt_en[])+I169/SUM(ocr_en[]))/5</f>
        <v>4.1341713407723451E-3</v>
      </c>
      <c r="J24" s="187">
        <f>(J53/SUM(Dickens[])+J82/SUM(github_en[])+J111/SUM(old_en[])+J140/SUM(crypt_en[])+J169/SUM(ocr_en[]))/5</f>
        <v>4.174311912716896E-3</v>
      </c>
      <c r="K24" s="187">
        <f>(K53/SUM(Dickens[])+K82/SUM(github_en[])+K111/SUM(old_en[])+K140/SUM(crypt_en[])+K169/SUM(ocr_en[]))/5</f>
        <v>4.663920790476709E-6</v>
      </c>
      <c r="L24" s="187">
        <f>(L53/SUM(Dickens[])+L82/SUM(github_en[])+L111/SUM(old_en[])+L140/SUM(crypt_en[])+L169/SUM(ocr_en[]))/5</f>
        <v>1.333059116106736E-5</v>
      </c>
      <c r="M24" s="187">
        <f>(M53/SUM(Dickens[])+M82/SUM(github_en[])+M111/SUM(old_en[])+M140/SUM(crypt_en[])+M169/SUM(ocr_en[]))/5</f>
        <v>1.8222366497816224E-4</v>
      </c>
      <c r="N24" s="187">
        <f>(N53/SUM(Dickens[])+N82/SUM(github_en[])+N111/SUM(old_en[])+N140/SUM(crypt_en[])+N169/SUM(ocr_en[]))/5</f>
        <v>4.8318882304343234E-5</v>
      </c>
      <c r="O24" s="187">
        <f>(O53/SUM(Dickens[])+O82/SUM(github_en[])+O111/SUM(old_en[])+O140/SUM(crypt_en[])+O169/SUM(ocr_en[]))/5</f>
        <v>1.0817259052162604E-3</v>
      </c>
      <c r="P24" s="187">
        <f>(P53/SUM(Dickens[])+P82/SUM(github_en[])+P111/SUM(old_en[])+P140/SUM(crypt_en[])+P169/SUM(ocr_en[]))/5</f>
        <v>2.5812569835850698E-3</v>
      </c>
      <c r="Q24" s="187">
        <f>(Q53/SUM(Dickens[])+Q82/SUM(github_en[])+Q111/SUM(old_en[])+Q140/SUM(crypt_en[])+Q169/SUM(ocr_en[]))/5</f>
        <v>1.9685373953475237E-5</v>
      </c>
      <c r="R24" s="187">
        <f>(R53/SUM(Dickens[])+R82/SUM(github_en[])+R111/SUM(old_en[])+R140/SUM(crypt_en[])+R169/SUM(ocr_en[]))/5</f>
        <v>7.513653783209807E-7</v>
      </c>
      <c r="S24" s="187">
        <f>(S53/SUM(Dickens[])+S82/SUM(github_en[])+S111/SUM(old_en[])+S140/SUM(crypt_en[])+S169/SUM(ocr_en[]))/5</f>
        <v>3.2222045877613298E-4</v>
      </c>
      <c r="T24" s="187">
        <f>(T53/SUM(Dickens[])+T82/SUM(github_en[])+T111/SUM(old_en[])+T140/SUM(crypt_en[])+T169/SUM(ocr_en[]))/5</f>
        <v>3.6392178684404696E-4</v>
      </c>
      <c r="U24" s="187">
        <f>(U53/SUM(Dickens[])+U82/SUM(github_en[])+U111/SUM(old_en[])+U140/SUM(crypt_en[])+U169/SUM(ocr_en[]))/5</f>
        <v>1.6652227028541951E-4</v>
      </c>
      <c r="V24" s="187">
        <f>(V53/SUM(Dickens[])+V82/SUM(github_en[])+V111/SUM(old_en[])+V140/SUM(crypt_en[])+V169/SUM(ocr_en[]))/5</f>
        <v>3.6362453322837142E-5</v>
      </c>
      <c r="W24" s="187">
        <f>(W53/SUM(Dickens[])+W82/SUM(github_en[])+W111/SUM(old_en[])+W140/SUM(crypt_en[])+W169/SUM(ocr_en[]))/5</f>
        <v>2.9844974830700431E-6</v>
      </c>
      <c r="X24" s="216">
        <f>(X53/SUM(Dickens[])+X82/SUM(github_en[])+X111/SUM(old_en[])+X140/SUM(crypt_en[])+X169/SUM(ocr_en[]))/5</f>
        <v>7.1971498099093309E-5</v>
      </c>
      <c r="Y24" s="187">
        <f>(Y53/SUM(Dickens[])+Y82/SUM(github_en[])+Y111/SUM(old_en[])+Y140/SUM(crypt_en[])+Y169/SUM(ocr_en[]))/5</f>
        <v>2.2705208037059739E-7</v>
      </c>
      <c r="Z24" s="187">
        <f>(Z53/SUM(Dickens[])+Z82/SUM(github_en[])+Z111/SUM(old_en[])+Z140/SUM(crypt_en[])+Z169/SUM(ocr_en[]))/5</f>
        <v>6.0918501219400865E-5</v>
      </c>
      <c r="AA24" s="187">
        <f>(AA53/SUM(Dickens[])+AA82/SUM(github_en[])+AA111/SUM(old_en[])+AA140/SUM(crypt_en[])+AA169/SUM(ocr_en[]))/5</f>
        <v>3.2682110270114601E-6</v>
      </c>
    </row>
    <row r="25" spans="1:32" ht="15" customHeight="1">
      <c r="A25" s="186" t="s">
        <v>234</v>
      </c>
      <c r="B25" s="187">
        <f>(B54/SUM(Dickens[])+B83/SUM(github_en[])+B112/SUM(old_en[])+B141/SUM(crypt_en[])+B170/SUM(ocr_en[]))/5</f>
        <v>1.9724303356717472E-4</v>
      </c>
      <c r="C25" s="187">
        <f>(C54/SUM(Dickens[])+C83/SUM(github_en[])+C112/SUM(old_en[])+C141/SUM(crypt_en[])+C170/SUM(ocr_en[]))/5</f>
        <v>4.6137454117291989E-6</v>
      </c>
      <c r="D25" s="187">
        <f>(D54/SUM(Dickens[])+D83/SUM(github_en[])+D112/SUM(old_en[])+D141/SUM(crypt_en[])+D170/SUM(ocr_en[]))/5</f>
        <v>2.2367510329560146E-4</v>
      </c>
      <c r="E25" s="187">
        <f>(E54/SUM(Dickens[])+E83/SUM(github_en[])+E112/SUM(old_en[])+E141/SUM(crypt_en[])+E170/SUM(ocr_en[]))/5</f>
        <v>2.7917324862153998E-6</v>
      </c>
      <c r="F25" s="187">
        <f>(F54/SUM(Dickens[])+F83/SUM(github_en[])+F112/SUM(old_en[])+F141/SUM(crypt_en[])+F170/SUM(ocr_en[]))/5</f>
        <v>1.5448264917410778E-4</v>
      </c>
      <c r="G25" s="187">
        <f>(G54/SUM(Dickens[])+G83/SUM(github_en[])+G112/SUM(old_en[])+G141/SUM(crypt_en[])+G170/SUM(ocr_en[]))/5</f>
        <v>9.9936141651302253E-6</v>
      </c>
      <c r="H25" s="187">
        <f>(H54/SUM(Dickens[])+H83/SUM(github_en[])+H112/SUM(old_en[])+H141/SUM(crypt_en[])+H170/SUM(ocr_en[]))/5</f>
        <v>1.8556819727354219E-6</v>
      </c>
      <c r="I25" s="187">
        <f>(I54/SUM(Dickens[])+I83/SUM(github_en[])+I112/SUM(old_en[])+I141/SUM(crypt_en[])+I170/SUM(ocr_en[]))/5</f>
        <v>3.1753488644048028E-5</v>
      </c>
      <c r="J25" s="187">
        <f>(J54/SUM(Dickens[])+J83/SUM(github_en[])+J112/SUM(old_en[])+J141/SUM(crypt_en[])+J170/SUM(ocr_en[]))/5</f>
        <v>2.5052175729145022E-4</v>
      </c>
      <c r="K25" s="187">
        <f>(K54/SUM(Dickens[])+K83/SUM(github_en[])+K112/SUM(old_en[])+K141/SUM(crypt_en[])+K170/SUM(ocr_en[]))/5</f>
        <v>5.2786429686846493E-7</v>
      </c>
      <c r="L25" s="187">
        <f>(L54/SUM(Dickens[])+L83/SUM(github_en[])+L112/SUM(old_en[])+L141/SUM(crypt_en[])+L170/SUM(ocr_en[]))/5</f>
        <v>6.513369768986109E-7</v>
      </c>
      <c r="M25" s="187">
        <f>(M54/SUM(Dickens[])+M83/SUM(github_en[])+M112/SUM(old_en[])+M141/SUM(crypt_en[])+M170/SUM(ocr_en[]))/5</f>
        <v>5.0485415585632754E-6</v>
      </c>
      <c r="N25" s="187">
        <f>(N54/SUM(Dickens[])+N83/SUM(github_en[])+N112/SUM(old_en[])+N141/SUM(crypt_en[])+N170/SUM(ocr_en[]))/5</f>
        <v>6.4180341755647357E-6</v>
      </c>
      <c r="O25" s="187">
        <f>(O54/SUM(Dickens[])+O83/SUM(github_en[])+O112/SUM(old_en[])+O141/SUM(crypt_en[])+O170/SUM(ocr_en[]))/5</f>
        <v>1.8868847216085331E-6</v>
      </c>
      <c r="P25" s="187">
        <f>(P54/SUM(Dickens[])+P83/SUM(github_en[])+P112/SUM(old_en[])+P141/SUM(crypt_en[])+P170/SUM(ocr_en[]))/5</f>
        <v>2.1904140086107962E-5</v>
      </c>
      <c r="Q25" s="187">
        <f>(Q54/SUM(Dickens[])+Q83/SUM(github_en[])+Q112/SUM(old_en[])+Q141/SUM(crypt_en[])+Q170/SUM(ocr_en[]))/5</f>
        <v>5.1680654021877387E-4</v>
      </c>
      <c r="R25" s="187">
        <f>(R54/SUM(Dickens[])+R83/SUM(github_en[])+R112/SUM(old_en[])+R141/SUM(crypt_en[])+R170/SUM(ocr_en[]))/5</f>
        <v>1.9901976466785612E-6</v>
      </c>
      <c r="S25" s="187">
        <f>(S54/SUM(Dickens[])+S83/SUM(github_en[])+S112/SUM(old_en[])+S141/SUM(crypt_en[])+S170/SUM(ocr_en[]))/5</f>
        <v>4.5609997576512784E-6</v>
      </c>
      <c r="T25" s="187">
        <f>(T54/SUM(Dickens[])+T83/SUM(github_en[])+T112/SUM(old_en[])+T141/SUM(crypt_en[])+T170/SUM(ocr_en[]))/5</f>
        <v>7.4327941296888652E-6</v>
      </c>
      <c r="U25" s="187">
        <f>(U54/SUM(Dickens[])+U83/SUM(github_en[])+U112/SUM(old_en[])+U141/SUM(crypt_en[])+U170/SUM(ocr_en[]))/5</f>
        <v>3.8307808178573554E-4</v>
      </c>
      <c r="V25" s="187">
        <f>(V54/SUM(Dickens[])+V83/SUM(github_en[])+V112/SUM(old_en[])+V141/SUM(crypt_en[])+V170/SUM(ocr_en[]))/5</f>
        <v>2.6905778524696896E-5</v>
      </c>
      <c r="W25" s="187">
        <f>(W54/SUM(Dickens[])+W83/SUM(github_en[])+W112/SUM(old_en[])+W141/SUM(crypt_en[])+W170/SUM(ocr_en[]))/5</f>
        <v>5.4011470338321198E-6</v>
      </c>
      <c r="X25" s="187">
        <f>(X54/SUM(Dickens[])+X83/SUM(github_en[])+X112/SUM(old_en[])+X141/SUM(crypt_en[])+X170/SUM(ocr_en[]))/5</f>
        <v>8.2224318862728302E-6</v>
      </c>
      <c r="Y25" s="216">
        <f>(Y54/SUM(Dickens[])+Y83/SUM(github_en[])+Y112/SUM(old_en[])+Y141/SUM(crypt_en[])+Y170/SUM(ocr_en[]))/5</f>
        <v>7.4507895926399133E-6</v>
      </c>
      <c r="Z25" s="187">
        <f>(Z54/SUM(Dickens[])+Z83/SUM(github_en[])+Z112/SUM(old_en[])+Z141/SUM(crypt_en[])+Z170/SUM(ocr_en[]))/5</f>
        <v>1.5314896967499285E-5</v>
      </c>
      <c r="AA25" s="187">
        <f>(AA54/SUM(Dickens[])+AA83/SUM(github_en[])+AA112/SUM(old_en[])+AA141/SUM(crypt_en[])+AA170/SUM(ocr_en[]))/5</f>
        <v>1.0598037210542606E-7</v>
      </c>
    </row>
    <row r="26" spans="1:32" ht="15" customHeight="1">
      <c r="A26" s="186" t="s">
        <v>227</v>
      </c>
      <c r="B26" s="187">
        <f>(B55/SUM(Dickens[])+B84/SUM(github_en[])+B113/SUM(old_en[])+B142/SUM(crypt_en[])+B171/SUM(ocr_en[]))/5</f>
        <v>7.9721306022578309E-4</v>
      </c>
      <c r="C26" s="187">
        <f>(C55/SUM(Dickens[])+C84/SUM(github_en[])+C113/SUM(old_en[])+C142/SUM(crypt_en[])+C171/SUM(ocr_en[]))/5</f>
        <v>3.1593033980899493E-4</v>
      </c>
      <c r="D26" s="187">
        <f>(D55/SUM(Dickens[])+D84/SUM(github_en[])+D113/SUM(old_en[])+D142/SUM(crypt_en[])+D171/SUM(ocr_en[]))/5</f>
        <v>3.0978106460947448E-4</v>
      </c>
      <c r="E26" s="187">
        <f>(E55/SUM(Dickens[])+E84/SUM(github_en[])+E113/SUM(old_en[])+E142/SUM(crypt_en[])+E171/SUM(ocr_en[]))/5</f>
        <v>2.4198344926968765E-4</v>
      </c>
      <c r="F26" s="187">
        <f>(F55/SUM(Dickens[])+F84/SUM(github_en[])+F113/SUM(old_en[])+F142/SUM(crypt_en[])+F171/SUM(ocr_en[]))/5</f>
        <v>1.2317346688504225E-3</v>
      </c>
      <c r="G26" s="187">
        <f>(G55/SUM(Dickens[])+G84/SUM(github_en[])+G113/SUM(old_en[])+G142/SUM(crypt_en[])+G171/SUM(ocr_en[]))/5</f>
        <v>2.5270573115016872E-4</v>
      </c>
      <c r="H26" s="187">
        <f>(H55/SUM(Dickens[])+H84/SUM(github_en[])+H113/SUM(old_en[])+H142/SUM(crypt_en[])+H171/SUM(ocr_en[]))/5</f>
        <v>1.18249389520717E-4</v>
      </c>
      <c r="I26" s="187">
        <f>(I55/SUM(Dickens[])+I84/SUM(github_en[])+I113/SUM(old_en[])+I142/SUM(crypt_en[])+I171/SUM(ocr_en[]))/5</f>
        <v>3.1479841335318494E-4</v>
      </c>
      <c r="J26" s="187">
        <f>(J55/SUM(Dickens[])+J84/SUM(github_en[])+J113/SUM(old_en[])+J142/SUM(crypt_en[])+J171/SUM(ocr_en[]))/5</f>
        <v>6.4618022687102739E-4</v>
      </c>
      <c r="K26" s="187">
        <f>(K55/SUM(Dickens[])+K84/SUM(github_en[])+K113/SUM(old_en[])+K142/SUM(crypt_en[])+K171/SUM(ocr_en[]))/5</f>
        <v>3.7705201854308007E-5</v>
      </c>
      <c r="L26" s="187">
        <f>(L55/SUM(Dickens[])+L84/SUM(github_en[])+L113/SUM(old_en[])+L142/SUM(crypt_en[])+L171/SUM(ocr_en[]))/5</f>
        <v>4.098468807611033E-5</v>
      </c>
      <c r="M26" s="187">
        <f>(M55/SUM(Dickens[])+M84/SUM(github_en[])+M113/SUM(old_en[])+M142/SUM(crypt_en[])+M171/SUM(ocr_en[]))/5</f>
        <v>2.4140501648602249E-4</v>
      </c>
      <c r="N26" s="187">
        <f>(N55/SUM(Dickens[])+N84/SUM(github_en[])+N113/SUM(old_en[])+N142/SUM(crypt_en[])+N171/SUM(ocr_en[]))/5</f>
        <v>3.5229804208748526E-4</v>
      </c>
      <c r="O26" s="187">
        <f>(O55/SUM(Dickens[])+O84/SUM(github_en[])+O113/SUM(old_en[])+O142/SUM(crypt_en[])+O171/SUM(ocr_en[]))/5</f>
        <v>1.798077244564723E-4</v>
      </c>
      <c r="P26" s="187">
        <f>(P55/SUM(Dickens[])+P84/SUM(github_en[])+P113/SUM(old_en[])+P142/SUM(crypt_en[])+P171/SUM(ocr_en[]))/5</f>
        <v>2.7854991477337739E-3</v>
      </c>
      <c r="Q26" s="187">
        <f>(Q55/SUM(Dickens[])+Q84/SUM(github_en[])+Q113/SUM(old_en[])+Q142/SUM(crypt_en[])+Q171/SUM(ocr_en[]))/5</f>
        <v>2.9014366967708069E-4</v>
      </c>
      <c r="R26" s="187">
        <f>(R55/SUM(Dickens[])+R84/SUM(github_en[])+R113/SUM(old_en[])+R142/SUM(crypt_en[])+R171/SUM(ocr_en[]))/5</f>
        <v>4.0953108857025698E-6</v>
      </c>
      <c r="S26" s="187">
        <f>(S55/SUM(Dickens[])+S84/SUM(github_en[])+S113/SUM(old_en[])+S142/SUM(crypt_en[])+S171/SUM(ocr_en[]))/5</f>
        <v>1.9105949290394239E-4</v>
      </c>
      <c r="T26" s="187">
        <f>(T55/SUM(Dickens[])+T84/SUM(github_en[])+T113/SUM(old_en[])+T142/SUM(crypt_en[])+T171/SUM(ocr_en[]))/5</f>
        <v>1.3754471847937668E-3</v>
      </c>
      <c r="U26" s="187">
        <f>(U55/SUM(Dickens[])+U84/SUM(github_en[])+U113/SUM(old_en[])+U142/SUM(crypt_en[])+U171/SUM(ocr_en[]))/5</f>
        <v>8.4558979854227701E-4</v>
      </c>
      <c r="V26" s="187">
        <f>(V55/SUM(Dickens[])+V84/SUM(github_en[])+V113/SUM(old_en[])+V142/SUM(crypt_en[])+V171/SUM(ocr_en[]))/5</f>
        <v>5.7574205404477201E-5</v>
      </c>
      <c r="W26" s="187">
        <f>(W55/SUM(Dickens[])+W84/SUM(github_en[])+W113/SUM(old_en[])+W142/SUM(crypt_en[])+W171/SUM(ocr_en[]))/5</f>
        <v>3.9822205334294868E-5</v>
      </c>
      <c r="X26" s="187">
        <f>(X55/SUM(Dickens[])+X84/SUM(github_en[])+X113/SUM(old_en[])+X142/SUM(crypt_en[])+X171/SUM(ocr_en[]))/5</f>
        <v>4.2535445223225324E-4</v>
      </c>
      <c r="Y26" s="187">
        <f>(Y55/SUM(Dickens[])+Y84/SUM(github_en[])+Y113/SUM(old_en[])+Y142/SUM(crypt_en[])+Y171/SUM(ocr_en[]))/5</f>
        <v>1.0824436594388186E-6</v>
      </c>
      <c r="Z26" s="216">
        <f>(Z55/SUM(Dickens[])+Z84/SUM(github_en[])+Z113/SUM(old_en[])+Z142/SUM(crypt_en[])+Z171/SUM(ocr_en[]))/5</f>
        <v>5.5788136792229049E-5</v>
      </c>
      <c r="AA26" s="187">
        <f>(AA55/SUM(Dickens[])+AA84/SUM(github_en[])+AA113/SUM(old_en[])+AA142/SUM(crypt_en[])+AA171/SUM(ocr_en[]))/5</f>
        <v>1.034205030475968E-5</v>
      </c>
    </row>
    <row r="27" spans="1:32" ht="15" customHeight="1">
      <c r="A27" s="186" t="s">
        <v>237</v>
      </c>
      <c r="B27" s="187">
        <f>(B56/SUM(Dickens[])+B85/SUM(github_en[])+B114/SUM(old_en[])+B143/SUM(crypt_en[])+B172/SUM(ocr_en[]))/5</f>
        <v>1.6051465643359013E-4</v>
      </c>
      <c r="C27" s="187">
        <f>(C56/SUM(Dickens[])+C85/SUM(github_en[])+C114/SUM(old_en[])+C143/SUM(crypt_en[])+C172/SUM(ocr_en[]))/5</f>
        <v>3.145410546022575E-6</v>
      </c>
      <c r="D27" s="187">
        <f>(D56/SUM(Dickens[])+D85/SUM(github_en[])+D114/SUM(old_en[])+D143/SUM(crypt_en[])+D172/SUM(ocr_en[]))/5</f>
        <v>2.0470579725689366E-6</v>
      </c>
      <c r="E27" s="187">
        <f>(E56/SUM(Dickens[])+E85/SUM(github_en[])+E114/SUM(old_en[])+E143/SUM(crypt_en[])+E172/SUM(ocr_en[]))/5</f>
        <v>1.6223393747210679E-6</v>
      </c>
      <c r="F27" s="187">
        <f>(F56/SUM(Dickens[])+F85/SUM(github_en[])+F114/SUM(old_en[])+F143/SUM(crypt_en[])+F172/SUM(ocr_en[]))/5</f>
        <v>3.9419820256565778E-4</v>
      </c>
      <c r="G27" s="187">
        <f>(G56/SUM(Dickens[])+G85/SUM(github_en[])+G114/SUM(old_en[])+G143/SUM(crypt_en[])+G172/SUM(ocr_en[]))/5</f>
        <v>1.4239493782816728E-6</v>
      </c>
      <c r="H27" s="187">
        <f>(H56/SUM(Dickens[])+H85/SUM(github_en[])+H114/SUM(old_en[])+H143/SUM(crypt_en[])+H172/SUM(ocr_en[]))/5</f>
        <v>1.8867054880526269E-6</v>
      </c>
      <c r="I27" s="187">
        <f>(I56/SUM(Dickens[])+I85/SUM(github_en[])+I114/SUM(old_en[])+I143/SUM(crypt_en[])+I172/SUM(ocr_en[]))/5</f>
        <v>6.6426163958157503E-6</v>
      </c>
      <c r="J27" s="187">
        <f>(J56/SUM(Dickens[])+J85/SUM(github_en[])+J114/SUM(old_en[])+J143/SUM(crypt_en[])+J172/SUM(ocr_en[]))/5</f>
        <v>1.0934040974869964E-4</v>
      </c>
      <c r="K27" s="187">
        <f>(K56/SUM(Dickens[])+K85/SUM(github_en[])+K114/SUM(old_en[])+K143/SUM(crypt_en[])+K172/SUM(ocr_en[]))/5</f>
        <v>3.5340837774182471E-7</v>
      </c>
      <c r="L27" s="187">
        <f>(L56/SUM(Dickens[])+L85/SUM(github_en[])+L114/SUM(old_en[])+L143/SUM(crypt_en[])+L172/SUM(ocr_en[]))/5</f>
        <v>1.7948064883476238E-6</v>
      </c>
      <c r="M27" s="187">
        <f>(M56/SUM(Dickens[])+M85/SUM(github_en[])+M114/SUM(old_en[])+M143/SUM(crypt_en[])+M172/SUM(ocr_en[]))/5</f>
        <v>1.8232152047017335E-5</v>
      </c>
      <c r="N27" s="187">
        <f>(N56/SUM(Dickens[])+N85/SUM(github_en[])+N114/SUM(old_en[])+N143/SUM(crypt_en[])+N172/SUM(ocr_en[]))/5</f>
        <v>2.629417692697388E-6</v>
      </c>
      <c r="O27" s="187">
        <f>(O56/SUM(Dickens[])+O85/SUM(github_en[])+O114/SUM(old_en[])+O143/SUM(crypt_en[])+O172/SUM(ocr_en[]))/5</f>
        <v>1.4262352057643031E-6</v>
      </c>
      <c r="P27" s="187">
        <f>(P56/SUM(Dickens[])+P85/SUM(github_en[])+P114/SUM(old_en[])+P143/SUM(crypt_en[])+P172/SUM(ocr_en[]))/5</f>
        <v>4.8113423492636052E-5</v>
      </c>
      <c r="Q27" s="187">
        <f>(Q56/SUM(Dickens[])+Q85/SUM(github_en[])+Q114/SUM(old_en[])+Q143/SUM(crypt_en[])+Q172/SUM(ocr_en[]))/5</f>
        <v>1.5021514640081473E-6</v>
      </c>
      <c r="R27" s="187">
        <f>(R56/SUM(Dickens[])+R85/SUM(github_en[])+R114/SUM(old_en[])+R143/SUM(crypt_en[])+R172/SUM(ocr_en[]))/5</f>
        <v>3.317754470680948E-7</v>
      </c>
      <c r="S27" s="187">
        <f>(S56/SUM(Dickens[])+S85/SUM(github_en[])+S114/SUM(old_en[])+S143/SUM(crypt_en[])+S172/SUM(ocr_en[]))/5</f>
        <v>2.1103501643811362E-6</v>
      </c>
      <c r="T27" s="187">
        <f>(T56/SUM(Dickens[])+T85/SUM(github_en[])+T114/SUM(old_en[])+T143/SUM(crypt_en[])+T172/SUM(ocr_en[]))/5</f>
        <v>5.0997579121984637E-6</v>
      </c>
      <c r="U27" s="187">
        <f>(U56/SUM(Dickens[])+U85/SUM(github_en[])+U114/SUM(old_en[])+U143/SUM(crypt_en[])+U172/SUM(ocr_en[]))/5</f>
        <v>3.1596727130439343E-6</v>
      </c>
      <c r="V27" s="187">
        <f>(V56/SUM(Dickens[])+V85/SUM(github_en[])+V114/SUM(old_en[])+V143/SUM(crypt_en[])+V172/SUM(ocr_en[]))/5</f>
        <v>1.116014021920835E-5</v>
      </c>
      <c r="W27" s="187">
        <f>(W56/SUM(Dickens[])+W85/SUM(github_en[])+W114/SUM(old_en[])+W143/SUM(crypt_en[])+W172/SUM(ocr_en[]))/5</f>
        <v>1.433242626657771E-6</v>
      </c>
      <c r="X27" s="187">
        <f>(X56/SUM(Dickens[])+X85/SUM(github_en[])+X114/SUM(old_en[])+X143/SUM(crypt_en[])+X172/SUM(ocr_en[]))/5</f>
        <v>3.9070603909713112E-6</v>
      </c>
      <c r="Y27" s="187">
        <f>(Y56/SUM(Dickens[])+Y85/SUM(github_en[])+Y114/SUM(old_en[])+Y143/SUM(crypt_en[])+Y172/SUM(ocr_en[]))/5</f>
        <v>1.2159530313621776E-7</v>
      </c>
      <c r="Z27" s="187">
        <f>(Z56/SUM(Dickens[])+Z85/SUM(github_en[])+Z114/SUM(old_en[])+Z143/SUM(crypt_en[])+Z172/SUM(ocr_en[]))/5</f>
        <v>1.8221150393686105E-5</v>
      </c>
      <c r="AA27" s="216">
        <f>(AA56/SUM(Dickens[])+AA85/SUM(github_en[])+AA114/SUM(old_en[])+AA143/SUM(crypt_en[])+AA172/SUM(ocr_en[]))/5</f>
        <v>4.0785265745783076E-5</v>
      </c>
    </row>
    <row r="28" spans="1:32" ht="15" customHeight="1">
      <c r="B28" s="175"/>
      <c r="C28" s="349" t="s">
        <v>530</v>
      </c>
      <c r="D28" s="349"/>
      <c r="E28" s="349"/>
      <c r="F28" s="349"/>
      <c r="G28" s="349"/>
      <c r="H28" s="349"/>
      <c r="I28" s="349"/>
      <c r="J28" s="349"/>
      <c r="K28" s="349"/>
      <c r="L28" s="349"/>
      <c r="M28" s="349"/>
      <c r="N28" s="349"/>
      <c r="O28" s="349"/>
      <c r="P28" s="349"/>
      <c r="Q28" s="349"/>
      <c r="R28" s="349"/>
      <c r="S28" s="348"/>
      <c r="T28" s="348"/>
      <c r="U28" s="348"/>
      <c r="V28" s="348"/>
      <c r="W28" s="348"/>
      <c r="X28" s="348"/>
      <c r="Y28" s="348"/>
      <c r="Z28" s="348"/>
      <c r="AA28" s="348"/>
      <c r="AB28"/>
      <c r="AC28"/>
      <c r="AD28"/>
      <c r="AE28"/>
      <c r="AF28"/>
    </row>
    <row r="30" spans="1:32" s="154" customFormat="1" ht="15" hidden="1" customHeight="1" outlineLevel="1">
      <c r="A30" s="185" t="s">
        <v>506</v>
      </c>
      <c r="B30" s="184" t="s">
        <v>214</v>
      </c>
      <c r="C30" s="184" t="s">
        <v>231</v>
      </c>
      <c r="D30" s="184" t="s">
        <v>224</v>
      </c>
      <c r="E30" s="184" t="s">
        <v>221</v>
      </c>
      <c r="F30" s="184" t="s">
        <v>212</v>
      </c>
      <c r="G30" s="184" t="s">
        <v>226</v>
      </c>
      <c r="H30" s="184" t="s">
        <v>229</v>
      </c>
      <c r="I30" s="184" t="s">
        <v>220</v>
      </c>
      <c r="J30" s="184" t="s">
        <v>216</v>
      </c>
      <c r="K30" s="184" t="s">
        <v>236</v>
      </c>
      <c r="L30" s="184" t="s">
        <v>233</v>
      </c>
      <c r="M30" s="184" t="s">
        <v>222</v>
      </c>
      <c r="N30" s="184" t="s">
        <v>225</v>
      </c>
      <c r="O30" s="184" t="s">
        <v>217</v>
      </c>
      <c r="P30" s="184" t="s">
        <v>215</v>
      </c>
      <c r="Q30" s="184" t="s">
        <v>230</v>
      </c>
      <c r="R30" s="184" t="s">
        <v>235</v>
      </c>
      <c r="S30" s="184" t="s">
        <v>219</v>
      </c>
      <c r="T30" s="184" t="s">
        <v>218</v>
      </c>
      <c r="U30" s="184" t="s">
        <v>213</v>
      </c>
      <c r="V30" s="184" t="s">
        <v>223</v>
      </c>
      <c r="W30" s="184" t="s">
        <v>232</v>
      </c>
      <c r="X30" s="184" t="s">
        <v>228</v>
      </c>
      <c r="Y30" s="184" t="s">
        <v>234</v>
      </c>
      <c r="Z30" s="184" t="s">
        <v>227</v>
      </c>
      <c r="AA30" s="184" t="s">
        <v>237</v>
      </c>
    </row>
    <row r="31" spans="1:32" ht="15" hidden="1" customHeight="1" outlineLevel="1">
      <c r="A31" s="186" t="s">
        <v>214</v>
      </c>
      <c r="B31" s="128">
        <v>0</v>
      </c>
      <c r="C31" s="128">
        <v>1188</v>
      </c>
      <c r="D31" s="128">
        <v>1845</v>
      </c>
      <c r="E31" s="128">
        <v>3806</v>
      </c>
      <c r="F31" s="128">
        <v>2</v>
      </c>
      <c r="G31" s="128">
        <v>528</v>
      </c>
      <c r="H31" s="128">
        <v>1288</v>
      </c>
      <c r="I31" s="128">
        <v>46</v>
      </c>
      <c r="J31" s="128">
        <v>3354</v>
      </c>
      <c r="K31" s="128">
        <v>14</v>
      </c>
      <c r="L31" s="128">
        <v>976</v>
      </c>
      <c r="M31" s="128">
        <v>3338</v>
      </c>
      <c r="N31" s="128">
        <v>1522</v>
      </c>
      <c r="O31" s="128">
        <v>12150</v>
      </c>
      <c r="P31" s="128">
        <v>18</v>
      </c>
      <c r="Q31" s="128">
        <v>890</v>
      </c>
      <c r="R31" s="128">
        <v>0</v>
      </c>
      <c r="S31" s="128">
        <v>4947</v>
      </c>
      <c r="T31" s="128">
        <v>5048</v>
      </c>
      <c r="U31" s="128">
        <v>7113</v>
      </c>
      <c r="V31" s="128">
        <v>477</v>
      </c>
      <c r="W31" s="128">
        <v>2116</v>
      </c>
      <c r="X31" s="128">
        <v>597</v>
      </c>
      <c r="Y31" s="128">
        <v>17</v>
      </c>
      <c r="Z31" s="128">
        <v>1960</v>
      </c>
      <c r="AA31" s="128">
        <v>54</v>
      </c>
    </row>
    <row r="32" spans="1:32" ht="15" hidden="1" customHeight="1" outlineLevel="1">
      <c r="A32" s="186" t="s">
        <v>231</v>
      </c>
      <c r="B32" s="128">
        <v>630</v>
      </c>
      <c r="C32" s="128">
        <v>131</v>
      </c>
      <c r="D32" s="128">
        <v>0</v>
      </c>
      <c r="E32" s="128">
        <v>6</v>
      </c>
      <c r="F32" s="128">
        <v>3163</v>
      </c>
      <c r="G32" s="128">
        <v>1</v>
      </c>
      <c r="H32" s="128">
        <v>0</v>
      </c>
      <c r="I32" s="128">
        <v>7</v>
      </c>
      <c r="J32" s="128">
        <v>258</v>
      </c>
      <c r="K32" s="128">
        <v>119</v>
      </c>
      <c r="L32" s="128">
        <v>0</v>
      </c>
      <c r="M32" s="128">
        <v>1498</v>
      </c>
      <c r="N32" s="128">
        <v>10</v>
      </c>
      <c r="O32" s="128">
        <v>3</v>
      </c>
      <c r="P32" s="128">
        <v>1344</v>
      </c>
      <c r="Q32" s="128">
        <v>0</v>
      </c>
      <c r="R32" s="128">
        <v>0</v>
      </c>
      <c r="S32" s="128">
        <v>746</v>
      </c>
      <c r="T32" s="128">
        <v>166</v>
      </c>
      <c r="U32" s="128">
        <v>109</v>
      </c>
      <c r="V32" s="128">
        <v>1059</v>
      </c>
      <c r="W32" s="128">
        <v>7</v>
      </c>
      <c r="X32" s="128">
        <v>8</v>
      </c>
      <c r="Y32" s="128">
        <v>0</v>
      </c>
      <c r="Z32" s="128">
        <v>43</v>
      </c>
      <c r="AA32" s="128">
        <v>0</v>
      </c>
    </row>
    <row r="33" spans="1:27" ht="15" hidden="1" customHeight="1" outlineLevel="1">
      <c r="A33" s="186" t="s">
        <v>224</v>
      </c>
      <c r="B33" s="128">
        <v>1762</v>
      </c>
      <c r="C33" s="128">
        <v>1</v>
      </c>
      <c r="D33" s="128">
        <v>336</v>
      </c>
      <c r="E33" s="128">
        <v>0</v>
      </c>
      <c r="F33" s="128">
        <v>2690</v>
      </c>
      <c r="G33" s="128">
        <v>0</v>
      </c>
      <c r="H33" s="128">
        <v>0</v>
      </c>
      <c r="I33" s="128">
        <v>3012</v>
      </c>
      <c r="J33" s="128">
        <v>597</v>
      </c>
      <c r="K33" s="128">
        <v>0</v>
      </c>
      <c r="L33" s="128">
        <v>1567</v>
      </c>
      <c r="M33" s="128">
        <v>662</v>
      </c>
      <c r="N33" s="128">
        <v>0</v>
      </c>
      <c r="O33" s="128">
        <v>1</v>
      </c>
      <c r="P33" s="128">
        <v>3395</v>
      </c>
      <c r="Q33" s="128">
        <v>0</v>
      </c>
      <c r="R33" s="128">
        <v>51</v>
      </c>
      <c r="S33" s="128">
        <v>536</v>
      </c>
      <c r="T33" s="128">
        <v>8</v>
      </c>
      <c r="U33" s="128">
        <v>1098</v>
      </c>
      <c r="V33" s="128">
        <v>530</v>
      </c>
      <c r="W33" s="128">
        <v>0</v>
      </c>
      <c r="X33" s="128">
        <v>0</v>
      </c>
      <c r="Y33" s="128">
        <v>0</v>
      </c>
      <c r="Z33" s="128">
        <v>88</v>
      </c>
      <c r="AA33" s="128">
        <v>0</v>
      </c>
    </row>
    <row r="34" spans="1:27" ht="15" hidden="1" customHeight="1" outlineLevel="1">
      <c r="A34" s="186" t="s">
        <v>221</v>
      </c>
      <c r="B34" s="128">
        <v>748</v>
      </c>
      <c r="C34" s="128">
        <v>5</v>
      </c>
      <c r="D34" s="128">
        <v>9</v>
      </c>
      <c r="E34" s="128">
        <v>516</v>
      </c>
      <c r="F34" s="128">
        <v>3622</v>
      </c>
      <c r="G34" s="128">
        <v>39</v>
      </c>
      <c r="H34" s="128">
        <v>172</v>
      </c>
      <c r="I34" s="128">
        <v>8</v>
      </c>
      <c r="J34" s="128">
        <v>1983</v>
      </c>
      <c r="K34" s="128">
        <v>9</v>
      </c>
      <c r="L34" s="128">
        <v>29</v>
      </c>
      <c r="M34" s="128">
        <v>318</v>
      </c>
      <c r="N34" s="128">
        <v>85</v>
      </c>
      <c r="O34" s="128">
        <v>216</v>
      </c>
      <c r="P34" s="128">
        <v>1498</v>
      </c>
      <c r="Q34" s="128">
        <v>7</v>
      </c>
      <c r="R34" s="128">
        <v>0</v>
      </c>
      <c r="S34" s="128">
        <v>629</v>
      </c>
      <c r="T34" s="128">
        <v>672</v>
      </c>
      <c r="U34" s="128">
        <v>5</v>
      </c>
      <c r="V34" s="128">
        <v>261</v>
      </c>
      <c r="W34" s="128">
        <v>63</v>
      </c>
      <c r="X34" s="128">
        <v>21</v>
      </c>
      <c r="Y34" s="128">
        <v>0</v>
      </c>
      <c r="Z34" s="128">
        <v>556</v>
      </c>
      <c r="AA34" s="128">
        <v>0</v>
      </c>
    </row>
    <row r="35" spans="1:27" ht="15" hidden="1" customHeight="1" outlineLevel="1">
      <c r="A35" s="186" t="s">
        <v>212</v>
      </c>
      <c r="B35" s="128">
        <v>4354</v>
      </c>
      <c r="C35" s="128">
        <v>93</v>
      </c>
      <c r="D35" s="128">
        <v>1643</v>
      </c>
      <c r="E35" s="128">
        <v>7889</v>
      </c>
      <c r="F35" s="128">
        <v>2669</v>
      </c>
      <c r="G35" s="128">
        <v>896</v>
      </c>
      <c r="H35" s="128">
        <v>450</v>
      </c>
      <c r="I35" s="128">
        <v>167</v>
      </c>
      <c r="J35" s="128">
        <v>786</v>
      </c>
      <c r="K35" s="128">
        <v>15</v>
      </c>
      <c r="L35" s="128">
        <v>94</v>
      </c>
      <c r="M35" s="128">
        <v>3227</v>
      </c>
      <c r="N35" s="128">
        <v>1906</v>
      </c>
      <c r="O35" s="128">
        <v>7367</v>
      </c>
      <c r="P35" s="128">
        <v>128</v>
      </c>
      <c r="Q35" s="128">
        <v>910</v>
      </c>
      <c r="R35" s="128">
        <v>97</v>
      </c>
      <c r="S35" s="128">
        <v>13005</v>
      </c>
      <c r="T35" s="128">
        <v>4382</v>
      </c>
      <c r="U35" s="128">
        <v>2538</v>
      </c>
      <c r="V35" s="128">
        <v>21</v>
      </c>
      <c r="W35" s="128">
        <v>1392</v>
      </c>
      <c r="X35" s="128">
        <v>657</v>
      </c>
      <c r="Y35" s="128">
        <v>739</v>
      </c>
      <c r="Z35" s="128">
        <v>985</v>
      </c>
      <c r="AA35" s="128">
        <v>6</v>
      </c>
    </row>
    <row r="36" spans="1:27" ht="15" hidden="1" customHeight="1" outlineLevel="1">
      <c r="A36" s="186" t="s">
        <v>226</v>
      </c>
      <c r="B36" s="128">
        <v>934</v>
      </c>
      <c r="C36" s="128">
        <v>0</v>
      </c>
      <c r="D36" s="128">
        <v>0</v>
      </c>
      <c r="E36" s="128">
        <v>0</v>
      </c>
      <c r="F36" s="128">
        <v>1153</v>
      </c>
      <c r="G36" s="128">
        <v>679</v>
      </c>
      <c r="H36" s="128">
        <v>0</v>
      </c>
      <c r="I36" s="128">
        <v>0</v>
      </c>
      <c r="J36" s="128">
        <v>1281</v>
      </c>
      <c r="K36" s="128">
        <v>0</v>
      </c>
      <c r="L36" s="128">
        <v>0</v>
      </c>
      <c r="M36" s="128">
        <v>325</v>
      </c>
      <c r="N36" s="128">
        <v>0</v>
      </c>
      <c r="O36" s="128">
        <v>0</v>
      </c>
      <c r="P36" s="128">
        <v>2678</v>
      </c>
      <c r="Q36" s="128">
        <v>1</v>
      </c>
      <c r="R36" s="128">
        <v>0</v>
      </c>
      <c r="S36" s="128">
        <v>920</v>
      </c>
      <c r="T36" s="128">
        <v>19</v>
      </c>
      <c r="U36" s="128">
        <v>712</v>
      </c>
      <c r="V36" s="128">
        <v>579</v>
      </c>
      <c r="W36" s="128">
        <v>0</v>
      </c>
      <c r="X36" s="128">
        <v>1</v>
      </c>
      <c r="Y36" s="128">
        <v>0</v>
      </c>
      <c r="Z36" s="128">
        <v>32</v>
      </c>
      <c r="AA36" s="128">
        <v>0</v>
      </c>
    </row>
    <row r="37" spans="1:27" ht="15" hidden="1" customHeight="1" outlineLevel="1">
      <c r="A37" s="186" t="s">
        <v>229</v>
      </c>
      <c r="B37" s="128">
        <v>1054</v>
      </c>
      <c r="C37" s="128">
        <v>0</v>
      </c>
      <c r="D37" s="128">
        <v>0</v>
      </c>
      <c r="E37" s="128">
        <v>2</v>
      </c>
      <c r="F37" s="128">
        <v>2247</v>
      </c>
      <c r="G37" s="128">
        <v>0</v>
      </c>
      <c r="H37" s="128">
        <v>409</v>
      </c>
      <c r="I37" s="128">
        <v>2215</v>
      </c>
      <c r="J37" s="128">
        <v>523</v>
      </c>
      <c r="K37" s="128">
        <v>0</v>
      </c>
      <c r="L37" s="128">
        <v>0</v>
      </c>
      <c r="M37" s="128">
        <v>372</v>
      </c>
      <c r="N37" s="128">
        <v>15</v>
      </c>
      <c r="O37" s="128">
        <v>180</v>
      </c>
      <c r="P37" s="128">
        <v>942</v>
      </c>
      <c r="Q37" s="128">
        <v>0</v>
      </c>
      <c r="R37" s="128">
        <v>0</v>
      </c>
      <c r="S37" s="128">
        <v>895</v>
      </c>
      <c r="T37" s="128">
        <v>250</v>
      </c>
      <c r="U37" s="128">
        <v>46</v>
      </c>
      <c r="V37" s="128">
        <v>345</v>
      </c>
      <c r="W37" s="128">
        <v>0</v>
      </c>
      <c r="X37" s="128">
        <v>27</v>
      </c>
      <c r="Y37" s="128">
        <v>0</v>
      </c>
      <c r="Z37" s="128">
        <v>23</v>
      </c>
      <c r="AA37" s="128">
        <v>0</v>
      </c>
    </row>
    <row r="38" spans="1:27" ht="15" hidden="1" customHeight="1" outlineLevel="1">
      <c r="A38" s="186" t="s">
        <v>220</v>
      </c>
      <c r="B38" s="128">
        <v>9995</v>
      </c>
      <c r="C38" s="128">
        <v>30</v>
      </c>
      <c r="D38" s="128">
        <v>0</v>
      </c>
      <c r="E38" s="128">
        <v>22</v>
      </c>
      <c r="F38" s="128">
        <v>16403</v>
      </c>
      <c r="G38" s="128">
        <v>35</v>
      </c>
      <c r="H38" s="128">
        <v>0</v>
      </c>
      <c r="I38" s="128">
        <v>2</v>
      </c>
      <c r="J38" s="128">
        <v>6596</v>
      </c>
      <c r="K38" s="128">
        <v>0</v>
      </c>
      <c r="L38" s="128">
        <v>0</v>
      </c>
      <c r="M38" s="128">
        <v>48</v>
      </c>
      <c r="N38" s="128">
        <v>80</v>
      </c>
      <c r="O38" s="128">
        <v>13</v>
      </c>
      <c r="P38" s="128">
        <v>3585</v>
      </c>
      <c r="Q38" s="128">
        <v>3</v>
      </c>
      <c r="R38" s="128">
        <v>0</v>
      </c>
      <c r="S38" s="128">
        <v>396</v>
      </c>
      <c r="T38" s="128">
        <v>38</v>
      </c>
      <c r="U38" s="128">
        <v>1596</v>
      </c>
      <c r="V38" s="128">
        <v>387</v>
      </c>
      <c r="W38" s="128">
        <v>0</v>
      </c>
      <c r="X38" s="128">
        <v>10</v>
      </c>
      <c r="Y38" s="128">
        <v>0</v>
      </c>
      <c r="Z38" s="128">
        <v>117</v>
      </c>
      <c r="AA38" s="128">
        <v>0</v>
      </c>
    </row>
    <row r="39" spans="1:27" ht="15" hidden="1" customHeight="1" outlineLevel="1">
      <c r="A39" s="186" t="s">
        <v>216</v>
      </c>
      <c r="B39" s="128">
        <v>394</v>
      </c>
      <c r="C39" s="128">
        <v>274</v>
      </c>
      <c r="D39" s="128">
        <v>2196</v>
      </c>
      <c r="E39" s="128">
        <v>3070</v>
      </c>
      <c r="F39" s="128">
        <v>1386</v>
      </c>
      <c r="G39" s="128">
        <v>513</v>
      </c>
      <c r="H39" s="128">
        <v>1542</v>
      </c>
      <c r="I39" s="128">
        <v>2</v>
      </c>
      <c r="J39" s="128">
        <v>0</v>
      </c>
      <c r="K39" s="128">
        <v>1</v>
      </c>
      <c r="L39" s="128">
        <v>469</v>
      </c>
      <c r="M39" s="128">
        <v>1846</v>
      </c>
      <c r="N39" s="128">
        <v>2382</v>
      </c>
      <c r="O39" s="128">
        <v>10995</v>
      </c>
      <c r="P39" s="128">
        <v>1976</v>
      </c>
      <c r="Q39" s="128">
        <v>301</v>
      </c>
      <c r="R39" s="128">
        <v>10</v>
      </c>
      <c r="S39" s="128">
        <v>1747</v>
      </c>
      <c r="T39" s="128">
        <v>5262</v>
      </c>
      <c r="U39" s="128">
        <v>4559</v>
      </c>
      <c r="V39" s="128">
        <v>28</v>
      </c>
      <c r="W39" s="128">
        <v>903</v>
      </c>
      <c r="X39" s="128">
        <v>3</v>
      </c>
      <c r="Y39" s="128">
        <v>92</v>
      </c>
      <c r="Z39" s="128">
        <v>81</v>
      </c>
      <c r="AA39" s="128">
        <v>81</v>
      </c>
    </row>
    <row r="40" spans="1:27" ht="15" hidden="1" customHeight="1" outlineLevel="1">
      <c r="A40" s="186" t="s">
        <v>236</v>
      </c>
      <c r="B40" s="128">
        <v>41</v>
      </c>
      <c r="C40" s="128">
        <v>0</v>
      </c>
      <c r="D40" s="128">
        <v>0</v>
      </c>
      <c r="E40" s="128">
        <v>0</v>
      </c>
      <c r="F40" s="128">
        <v>175</v>
      </c>
      <c r="G40" s="128">
        <v>0</v>
      </c>
      <c r="H40" s="128">
        <v>0</v>
      </c>
      <c r="I40" s="128">
        <v>0</v>
      </c>
      <c r="J40" s="128">
        <v>5</v>
      </c>
      <c r="K40" s="128">
        <v>0</v>
      </c>
      <c r="L40" s="128">
        <v>0</v>
      </c>
      <c r="M40" s="128">
        <v>0</v>
      </c>
      <c r="N40" s="128">
        <v>0</v>
      </c>
      <c r="O40" s="128">
        <v>0</v>
      </c>
      <c r="P40" s="128">
        <v>101</v>
      </c>
      <c r="Q40" s="128">
        <v>0</v>
      </c>
      <c r="R40" s="128">
        <v>0</v>
      </c>
      <c r="S40" s="128">
        <v>0</v>
      </c>
      <c r="T40" s="128">
        <v>0</v>
      </c>
      <c r="U40" s="128">
        <v>0</v>
      </c>
      <c r="V40" s="128">
        <v>174</v>
      </c>
      <c r="W40" s="128">
        <v>0</v>
      </c>
      <c r="X40" s="128">
        <v>0</v>
      </c>
      <c r="Y40" s="128">
        <v>0</v>
      </c>
      <c r="Z40" s="128">
        <v>0</v>
      </c>
      <c r="AA40" s="128">
        <v>0</v>
      </c>
    </row>
    <row r="41" spans="1:27" ht="15" hidden="1" customHeight="1" outlineLevel="1">
      <c r="A41" s="186" t="s">
        <v>233</v>
      </c>
      <c r="B41" s="128">
        <v>21</v>
      </c>
      <c r="C41" s="128">
        <v>0</v>
      </c>
      <c r="D41" s="128">
        <v>3</v>
      </c>
      <c r="E41" s="128">
        <v>0</v>
      </c>
      <c r="F41" s="128">
        <v>2534</v>
      </c>
      <c r="G41" s="128">
        <v>61</v>
      </c>
      <c r="H41" s="128">
        <v>2</v>
      </c>
      <c r="I41" s="128">
        <v>2</v>
      </c>
      <c r="J41" s="128">
        <v>897</v>
      </c>
      <c r="K41" s="128">
        <v>0</v>
      </c>
      <c r="L41" s="128">
        <v>6</v>
      </c>
      <c r="M41" s="128">
        <v>70</v>
      </c>
      <c r="N41" s="128">
        <v>5</v>
      </c>
      <c r="O41" s="128">
        <v>887</v>
      </c>
      <c r="P41" s="128">
        <v>9</v>
      </c>
      <c r="Q41" s="128">
        <v>0</v>
      </c>
      <c r="R41" s="128">
        <v>0</v>
      </c>
      <c r="S41" s="128">
        <v>0</v>
      </c>
      <c r="T41" s="128">
        <v>219</v>
      </c>
      <c r="U41" s="128">
        <v>0</v>
      </c>
      <c r="V41" s="128">
        <v>2</v>
      </c>
      <c r="W41" s="128">
        <v>0</v>
      </c>
      <c r="X41" s="128">
        <v>11</v>
      </c>
      <c r="Y41" s="128">
        <v>0</v>
      </c>
      <c r="Z41" s="128">
        <v>40</v>
      </c>
      <c r="AA41" s="128">
        <v>0</v>
      </c>
    </row>
    <row r="42" spans="1:27" ht="15" hidden="1" customHeight="1" outlineLevel="1">
      <c r="A42" s="186" t="s">
        <v>222</v>
      </c>
      <c r="B42" s="128">
        <v>2445</v>
      </c>
      <c r="C42" s="128">
        <v>19</v>
      </c>
      <c r="D42" s="128">
        <v>22</v>
      </c>
      <c r="E42" s="128">
        <v>2614</v>
      </c>
      <c r="F42" s="128">
        <v>4776</v>
      </c>
      <c r="G42" s="128">
        <v>708</v>
      </c>
      <c r="H42" s="128">
        <v>12</v>
      </c>
      <c r="I42" s="128">
        <v>1</v>
      </c>
      <c r="J42" s="128">
        <v>2802</v>
      </c>
      <c r="K42" s="128">
        <v>0</v>
      </c>
      <c r="L42" s="128">
        <v>247</v>
      </c>
      <c r="M42" s="128">
        <v>3645</v>
      </c>
      <c r="N42" s="128">
        <v>66</v>
      </c>
      <c r="O42" s="128">
        <v>37</v>
      </c>
      <c r="P42" s="128">
        <v>2468</v>
      </c>
      <c r="Q42" s="128">
        <v>89</v>
      </c>
      <c r="R42" s="128">
        <v>0</v>
      </c>
      <c r="S42" s="128">
        <v>42</v>
      </c>
      <c r="T42" s="128">
        <v>316</v>
      </c>
      <c r="U42" s="128">
        <v>403</v>
      </c>
      <c r="V42" s="128">
        <v>299</v>
      </c>
      <c r="W42" s="128">
        <v>114</v>
      </c>
      <c r="X42" s="128">
        <v>201</v>
      </c>
      <c r="Y42" s="128">
        <v>0</v>
      </c>
      <c r="Z42" s="128">
        <v>2360</v>
      </c>
      <c r="AA42" s="128">
        <v>0</v>
      </c>
    </row>
    <row r="43" spans="1:27" ht="15" hidden="1" customHeight="1" outlineLevel="1">
      <c r="A43" s="186" t="s">
        <v>225</v>
      </c>
      <c r="B43" s="128">
        <v>2298</v>
      </c>
      <c r="C43" s="128">
        <v>514</v>
      </c>
      <c r="D43" s="128">
        <v>0</v>
      </c>
      <c r="E43" s="128">
        <v>0</v>
      </c>
      <c r="F43" s="128">
        <v>4090</v>
      </c>
      <c r="G43" s="128">
        <v>59</v>
      </c>
      <c r="H43" s="128">
        <v>0</v>
      </c>
      <c r="I43" s="128">
        <v>0</v>
      </c>
      <c r="J43" s="128">
        <v>1758</v>
      </c>
      <c r="K43" s="128">
        <v>1</v>
      </c>
      <c r="L43" s="128">
        <v>0</v>
      </c>
      <c r="M43" s="128">
        <v>107</v>
      </c>
      <c r="N43" s="128">
        <v>688</v>
      </c>
      <c r="O43" s="128">
        <v>47</v>
      </c>
      <c r="P43" s="128">
        <v>1627</v>
      </c>
      <c r="Q43" s="128">
        <v>819</v>
      </c>
      <c r="R43" s="128">
        <v>0</v>
      </c>
      <c r="S43" s="128">
        <v>13</v>
      </c>
      <c r="T43" s="128">
        <v>392</v>
      </c>
      <c r="U43" s="128">
        <v>5</v>
      </c>
      <c r="V43" s="128">
        <v>718</v>
      </c>
      <c r="W43" s="128">
        <v>0</v>
      </c>
      <c r="X43" s="128">
        <v>0</v>
      </c>
      <c r="Y43" s="128">
        <v>0</v>
      </c>
      <c r="Z43" s="128">
        <v>289</v>
      </c>
      <c r="AA43" s="128">
        <v>0</v>
      </c>
    </row>
    <row r="44" spans="1:27" ht="15" hidden="1" customHeight="1" outlineLevel="1">
      <c r="A44" s="186" t="s">
        <v>217</v>
      </c>
      <c r="B44" s="128">
        <v>743</v>
      </c>
      <c r="C44" s="128">
        <v>10</v>
      </c>
      <c r="D44" s="128">
        <v>1666</v>
      </c>
      <c r="E44" s="128">
        <v>10379</v>
      </c>
      <c r="F44" s="128">
        <v>4090</v>
      </c>
      <c r="G44" s="128">
        <v>297</v>
      </c>
      <c r="H44" s="128">
        <v>7297</v>
      </c>
      <c r="I44" s="128">
        <v>26</v>
      </c>
      <c r="J44" s="128">
        <v>1291</v>
      </c>
      <c r="K44" s="128">
        <v>59</v>
      </c>
      <c r="L44" s="128">
        <v>607</v>
      </c>
      <c r="M44" s="128">
        <v>332</v>
      </c>
      <c r="N44" s="128">
        <v>26</v>
      </c>
      <c r="O44" s="128">
        <v>392</v>
      </c>
      <c r="P44" s="128">
        <v>2917</v>
      </c>
      <c r="Q44" s="128">
        <v>17</v>
      </c>
      <c r="R44" s="128">
        <v>48</v>
      </c>
      <c r="S44" s="128">
        <v>18</v>
      </c>
      <c r="T44" s="128">
        <v>1354</v>
      </c>
      <c r="U44" s="128">
        <v>4219</v>
      </c>
      <c r="V44" s="128">
        <v>160</v>
      </c>
      <c r="W44" s="128">
        <v>206</v>
      </c>
      <c r="X44" s="128">
        <v>41</v>
      </c>
      <c r="Y44" s="128">
        <v>27</v>
      </c>
      <c r="Z44" s="128">
        <v>612</v>
      </c>
      <c r="AA44" s="128">
        <v>3</v>
      </c>
    </row>
    <row r="45" spans="1:27" ht="15" hidden="1" customHeight="1" outlineLevel="1">
      <c r="A45" s="186" t="s">
        <v>215</v>
      </c>
      <c r="B45" s="128">
        <v>582</v>
      </c>
      <c r="C45" s="128">
        <v>319</v>
      </c>
      <c r="D45" s="128">
        <v>649</v>
      </c>
      <c r="E45" s="128">
        <v>867</v>
      </c>
      <c r="F45" s="128">
        <v>96</v>
      </c>
      <c r="G45" s="128">
        <v>526</v>
      </c>
      <c r="H45" s="128">
        <v>209</v>
      </c>
      <c r="I45" s="128">
        <v>21</v>
      </c>
      <c r="J45" s="128">
        <v>604</v>
      </c>
      <c r="K45" s="128">
        <v>2</v>
      </c>
      <c r="L45" s="128">
        <v>1480</v>
      </c>
      <c r="M45" s="128">
        <v>1379</v>
      </c>
      <c r="N45" s="128">
        <v>3144</v>
      </c>
      <c r="O45" s="128">
        <v>6482</v>
      </c>
      <c r="P45" s="128">
        <v>3048</v>
      </c>
      <c r="Q45" s="128">
        <v>1111</v>
      </c>
      <c r="R45" s="128">
        <v>2</v>
      </c>
      <c r="S45" s="128">
        <v>5050</v>
      </c>
      <c r="T45" s="128">
        <v>1346</v>
      </c>
      <c r="U45" s="128">
        <v>2712</v>
      </c>
      <c r="V45" s="128">
        <v>9036</v>
      </c>
      <c r="W45" s="128">
        <v>757</v>
      </c>
      <c r="X45" s="128">
        <v>3028</v>
      </c>
      <c r="Y45" s="128">
        <v>39</v>
      </c>
      <c r="Z45" s="128">
        <v>313</v>
      </c>
      <c r="AA45" s="128">
        <v>28</v>
      </c>
    </row>
    <row r="46" spans="1:27" ht="15" hidden="1" customHeight="1" outlineLevel="1">
      <c r="A46" s="186" t="s">
        <v>230</v>
      </c>
      <c r="B46" s="128">
        <v>1287</v>
      </c>
      <c r="C46" s="128">
        <v>9</v>
      </c>
      <c r="D46" s="128">
        <v>0</v>
      </c>
      <c r="E46" s="128">
        <v>0</v>
      </c>
      <c r="F46" s="128">
        <v>2179</v>
      </c>
      <c r="G46" s="128">
        <v>1</v>
      </c>
      <c r="H46" s="128">
        <v>0</v>
      </c>
      <c r="I46" s="128">
        <v>129</v>
      </c>
      <c r="J46" s="128">
        <v>689</v>
      </c>
      <c r="K46" s="128">
        <v>0</v>
      </c>
      <c r="L46" s="128">
        <v>3</v>
      </c>
      <c r="M46" s="128">
        <v>983</v>
      </c>
      <c r="N46" s="128">
        <v>7</v>
      </c>
      <c r="O46" s="128">
        <v>2</v>
      </c>
      <c r="P46" s="128">
        <v>1585</v>
      </c>
      <c r="Q46" s="128">
        <v>849</v>
      </c>
      <c r="R46" s="128">
        <v>0</v>
      </c>
      <c r="S46" s="128">
        <v>1293</v>
      </c>
      <c r="T46" s="128">
        <v>357</v>
      </c>
      <c r="U46" s="128">
        <v>345</v>
      </c>
      <c r="V46" s="128">
        <v>598</v>
      </c>
      <c r="W46" s="128">
        <v>0</v>
      </c>
      <c r="X46" s="128">
        <v>5</v>
      </c>
      <c r="Y46" s="128">
        <v>0</v>
      </c>
      <c r="Z46" s="128">
        <v>42</v>
      </c>
      <c r="AA46" s="128">
        <v>0</v>
      </c>
    </row>
    <row r="47" spans="1:27" ht="15" hidden="1" customHeight="1" outlineLevel="1">
      <c r="A47" s="186" t="s">
        <v>235</v>
      </c>
      <c r="B47" s="128">
        <v>0</v>
      </c>
      <c r="C47" s="128">
        <v>0</v>
      </c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28">
        <v>0</v>
      </c>
      <c r="J47" s="128">
        <v>0</v>
      </c>
      <c r="K47" s="128">
        <v>0</v>
      </c>
      <c r="L47" s="128">
        <v>0</v>
      </c>
      <c r="M47" s="128">
        <v>0</v>
      </c>
      <c r="N47" s="128">
        <v>0</v>
      </c>
      <c r="O47" s="128">
        <v>0</v>
      </c>
      <c r="P47" s="128">
        <v>0</v>
      </c>
      <c r="Q47" s="128">
        <v>0</v>
      </c>
      <c r="R47" s="128">
        <v>0</v>
      </c>
      <c r="S47" s="128">
        <v>0</v>
      </c>
      <c r="T47" s="128">
        <v>0</v>
      </c>
      <c r="U47" s="128">
        <v>0</v>
      </c>
      <c r="V47" s="128">
        <v>682</v>
      </c>
      <c r="W47" s="128">
        <v>0</v>
      </c>
      <c r="X47" s="128">
        <v>0</v>
      </c>
      <c r="Y47" s="128">
        <v>0</v>
      </c>
      <c r="Z47" s="128">
        <v>0</v>
      </c>
      <c r="AA47" s="128">
        <v>0</v>
      </c>
    </row>
    <row r="48" spans="1:27" ht="15" hidden="1" customHeight="1" outlineLevel="1">
      <c r="A48" s="186" t="s">
        <v>219</v>
      </c>
      <c r="B48" s="128">
        <v>2095</v>
      </c>
      <c r="C48" s="128">
        <v>369</v>
      </c>
      <c r="D48" s="128">
        <v>389</v>
      </c>
      <c r="E48" s="128">
        <v>1260</v>
      </c>
      <c r="F48" s="128">
        <v>9515</v>
      </c>
      <c r="G48" s="128">
        <v>128</v>
      </c>
      <c r="H48" s="128">
        <v>421</v>
      </c>
      <c r="I48" s="128">
        <v>73</v>
      </c>
      <c r="J48" s="128">
        <v>2466</v>
      </c>
      <c r="K48" s="128">
        <v>1</v>
      </c>
      <c r="L48" s="128">
        <v>422</v>
      </c>
      <c r="M48" s="128">
        <v>357</v>
      </c>
      <c r="N48" s="128">
        <v>469</v>
      </c>
      <c r="O48" s="128">
        <v>932</v>
      </c>
      <c r="P48" s="128">
        <v>3172</v>
      </c>
      <c r="Q48" s="128">
        <v>182</v>
      </c>
      <c r="R48" s="128">
        <v>0</v>
      </c>
      <c r="S48" s="128">
        <v>575</v>
      </c>
      <c r="T48" s="128">
        <v>2068</v>
      </c>
      <c r="U48" s="128">
        <v>1921</v>
      </c>
      <c r="V48" s="128">
        <v>627</v>
      </c>
      <c r="W48" s="128">
        <v>246</v>
      </c>
      <c r="X48" s="128">
        <v>103</v>
      </c>
      <c r="Y48" s="128">
        <v>0</v>
      </c>
      <c r="Z48" s="128">
        <v>1257</v>
      </c>
      <c r="AA48" s="128">
        <v>0</v>
      </c>
    </row>
    <row r="49" spans="1:27" ht="15" hidden="1" customHeight="1" outlineLevel="1">
      <c r="A49" s="186" t="s">
        <v>218</v>
      </c>
      <c r="B49" s="128">
        <v>2765</v>
      </c>
      <c r="C49" s="128">
        <v>16</v>
      </c>
      <c r="D49" s="128">
        <v>436</v>
      </c>
      <c r="E49" s="128">
        <v>30</v>
      </c>
      <c r="F49" s="128">
        <v>4947</v>
      </c>
      <c r="G49" s="128">
        <v>55</v>
      </c>
      <c r="H49" s="128">
        <v>28</v>
      </c>
      <c r="I49" s="128">
        <v>2988</v>
      </c>
      <c r="J49" s="128">
        <v>2188</v>
      </c>
      <c r="K49" s="128">
        <v>1</v>
      </c>
      <c r="L49" s="128">
        <v>351</v>
      </c>
      <c r="M49" s="128">
        <v>495</v>
      </c>
      <c r="N49" s="128">
        <v>319</v>
      </c>
      <c r="O49" s="128">
        <v>66</v>
      </c>
      <c r="P49" s="128">
        <v>1570</v>
      </c>
      <c r="Q49" s="128">
        <v>787</v>
      </c>
      <c r="R49" s="128">
        <v>25</v>
      </c>
      <c r="S49" s="128">
        <v>6</v>
      </c>
      <c r="T49" s="128">
        <v>2056</v>
      </c>
      <c r="U49" s="128">
        <v>5456</v>
      </c>
      <c r="V49" s="128">
        <v>1227</v>
      </c>
      <c r="W49" s="128">
        <v>0</v>
      </c>
      <c r="X49" s="128">
        <v>226</v>
      </c>
      <c r="Y49" s="128">
        <v>0</v>
      </c>
      <c r="Z49" s="128">
        <v>106</v>
      </c>
      <c r="AA49" s="128">
        <v>0</v>
      </c>
    </row>
    <row r="50" spans="1:27" ht="15" hidden="1" customHeight="1" outlineLevel="1">
      <c r="A50" s="186" t="s">
        <v>213</v>
      </c>
      <c r="B50" s="128">
        <v>2106</v>
      </c>
      <c r="C50" s="128">
        <v>8</v>
      </c>
      <c r="D50" s="128">
        <v>341</v>
      </c>
      <c r="E50" s="128">
        <v>2</v>
      </c>
      <c r="F50" s="128">
        <v>5603</v>
      </c>
      <c r="G50" s="128">
        <v>61</v>
      </c>
      <c r="H50" s="128">
        <v>0</v>
      </c>
      <c r="I50" s="128">
        <v>19439</v>
      </c>
      <c r="J50" s="128">
        <v>3832</v>
      </c>
      <c r="K50" s="128">
        <v>1</v>
      </c>
      <c r="L50" s="128">
        <v>1</v>
      </c>
      <c r="M50" s="128">
        <v>1103</v>
      </c>
      <c r="N50" s="128">
        <v>66</v>
      </c>
      <c r="O50" s="128">
        <v>60</v>
      </c>
      <c r="P50" s="128">
        <v>2321</v>
      </c>
      <c r="Q50" s="128">
        <v>5</v>
      </c>
      <c r="R50" s="128">
        <v>0</v>
      </c>
      <c r="S50" s="128">
        <v>1425</v>
      </c>
      <c r="T50" s="128">
        <v>822</v>
      </c>
      <c r="U50" s="128">
        <v>1410</v>
      </c>
      <c r="V50" s="128">
        <v>924</v>
      </c>
      <c r="W50" s="128">
        <v>0</v>
      </c>
      <c r="X50" s="128">
        <v>487</v>
      </c>
      <c r="Y50" s="128">
        <v>0</v>
      </c>
      <c r="Z50" s="128">
        <v>664</v>
      </c>
      <c r="AA50" s="128">
        <v>0</v>
      </c>
    </row>
    <row r="51" spans="1:27" ht="15" hidden="1" customHeight="1" outlineLevel="1">
      <c r="A51" s="186" t="s">
        <v>223</v>
      </c>
      <c r="B51" s="128">
        <v>348</v>
      </c>
      <c r="C51" s="128">
        <v>302</v>
      </c>
      <c r="D51" s="128">
        <v>841</v>
      </c>
      <c r="E51" s="128">
        <v>310</v>
      </c>
      <c r="F51" s="128">
        <v>454</v>
      </c>
      <c r="G51" s="128">
        <v>93</v>
      </c>
      <c r="H51" s="128">
        <v>1083</v>
      </c>
      <c r="I51" s="128">
        <v>0</v>
      </c>
      <c r="J51" s="128">
        <v>593</v>
      </c>
      <c r="K51" s="128">
        <v>0</v>
      </c>
      <c r="L51" s="128">
        <v>0</v>
      </c>
      <c r="M51" s="128">
        <v>2496</v>
      </c>
      <c r="N51" s="128">
        <v>666</v>
      </c>
      <c r="O51" s="128">
        <v>2268</v>
      </c>
      <c r="P51" s="128">
        <v>23</v>
      </c>
      <c r="Q51" s="128">
        <v>647</v>
      </c>
      <c r="R51" s="128">
        <v>0</v>
      </c>
      <c r="S51" s="128">
        <v>2764</v>
      </c>
      <c r="T51" s="128">
        <v>1950</v>
      </c>
      <c r="U51" s="128">
        <v>3004</v>
      </c>
      <c r="V51" s="128">
        <v>0</v>
      </c>
      <c r="W51" s="128">
        <v>1</v>
      </c>
      <c r="X51" s="128">
        <v>0</v>
      </c>
      <c r="Y51" s="128">
        <v>7</v>
      </c>
      <c r="Z51" s="128">
        <v>12</v>
      </c>
      <c r="AA51" s="128">
        <v>12</v>
      </c>
    </row>
    <row r="52" spans="1:27" ht="15" hidden="1" customHeight="1" outlineLevel="1">
      <c r="A52" s="186" t="s">
        <v>232</v>
      </c>
      <c r="B52" s="128">
        <v>282</v>
      </c>
      <c r="C52" s="128">
        <v>0</v>
      </c>
      <c r="D52" s="128">
        <v>0</v>
      </c>
      <c r="E52" s="128">
        <v>0</v>
      </c>
      <c r="F52" s="128">
        <v>4820</v>
      </c>
      <c r="G52" s="128">
        <v>0</v>
      </c>
      <c r="H52" s="128">
        <v>0</v>
      </c>
      <c r="I52" s="128">
        <v>0</v>
      </c>
      <c r="J52" s="128">
        <v>1262</v>
      </c>
      <c r="K52" s="128">
        <v>0</v>
      </c>
      <c r="L52" s="128">
        <v>0</v>
      </c>
      <c r="M52" s="128">
        <v>0</v>
      </c>
      <c r="N52" s="128">
        <v>0</v>
      </c>
      <c r="O52" s="128">
        <v>0</v>
      </c>
      <c r="P52" s="128">
        <v>200</v>
      </c>
      <c r="Q52" s="128">
        <v>0</v>
      </c>
      <c r="R52" s="128">
        <v>0</v>
      </c>
      <c r="S52" s="128">
        <v>0</v>
      </c>
      <c r="T52" s="128">
        <v>0</v>
      </c>
      <c r="U52" s="128">
        <v>0</v>
      </c>
      <c r="V52" s="128">
        <v>5</v>
      </c>
      <c r="W52" s="128">
        <v>3</v>
      </c>
      <c r="X52" s="128">
        <v>0</v>
      </c>
      <c r="Y52" s="128">
        <v>0</v>
      </c>
      <c r="Z52" s="128">
        <v>53</v>
      </c>
      <c r="AA52" s="128">
        <v>0</v>
      </c>
    </row>
    <row r="53" spans="1:27" ht="15" hidden="1" customHeight="1" outlineLevel="1">
      <c r="A53" s="186" t="s">
        <v>228</v>
      </c>
      <c r="B53" s="128">
        <v>4560</v>
      </c>
      <c r="C53" s="128">
        <v>10</v>
      </c>
      <c r="D53" s="128">
        <v>0</v>
      </c>
      <c r="E53" s="128">
        <v>26</v>
      </c>
      <c r="F53" s="128">
        <v>2168</v>
      </c>
      <c r="G53" s="128">
        <v>29</v>
      </c>
      <c r="H53" s="128">
        <v>14</v>
      </c>
      <c r="I53" s="128">
        <v>2950</v>
      </c>
      <c r="J53" s="128">
        <v>2915</v>
      </c>
      <c r="K53" s="128">
        <v>0</v>
      </c>
      <c r="L53" s="128">
        <v>3</v>
      </c>
      <c r="M53" s="128">
        <v>137</v>
      </c>
      <c r="N53" s="128">
        <v>0</v>
      </c>
      <c r="O53" s="128">
        <v>851</v>
      </c>
      <c r="P53" s="128">
        <v>1684</v>
      </c>
      <c r="Q53" s="128">
        <v>1</v>
      </c>
      <c r="R53" s="128">
        <v>0</v>
      </c>
      <c r="S53" s="128">
        <v>197</v>
      </c>
      <c r="T53" s="128">
        <v>152</v>
      </c>
      <c r="U53" s="128">
        <v>6</v>
      </c>
      <c r="V53" s="128">
        <v>6</v>
      </c>
      <c r="W53" s="128">
        <v>0</v>
      </c>
      <c r="X53" s="128">
        <v>0</v>
      </c>
      <c r="Y53" s="128">
        <v>0</v>
      </c>
      <c r="Z53" s="128">
        <v>12</v>
      </c>
      <c r="AA53" s="128">
        <v>2</v>
      </c>
    </row>
    <row r="54" spans="1:27" ht="15" hidden="1" customHeight="1" outlineLevel="1">
      <c r="A54" s="186" t="s">
        <v>234</v>
      </c>
      <c r="B54" s="128">
        <v>75</v>
      </c>
      <c r="C54" s="128">
        <v>0</v>
      </c>
      <c r="D54" s="128">
        <v>127</v>
      </c>
      <c r="E54" s="128">
        <v>0</v>
      </c>
      <c r="F54" s="128">
        <v>67</v>
      </c>
      <c r="G54" s="128">
        <v>0</v>
      </c>
      <c r="H54" s="128">
        <v>0</v>
      </c>
      <c r="I54" s="128">
        <v>22</v>
      </c>
      <c r="J54" s="128">
        <v>72</v>
      </c>
      <c r="K54" s="128">
        <v>0</v>
      </c>
      <c r="L54" s="128">
        <v>0</v>
      </c>
      <c r="M54" s="128">
        <v>0</v>
      </c>
      <c r="N54" s="128">
        <v>0</v>
      </c>
      <c r="O54" s="128">
        <v>0</v>
      </c>
      <c r="P54" s="128">
        <v>3</v>
      </c>
      <c r="Q54" s="128">
        <v>274</v>
      </c>
      <c r="R54" s="128">
        <v>2</v>
      </c>
      <c r="S54" s="128">
        <v>0</v>
      </c>
      <c r="T54" s="128">
        <v>0</v>
      </c>
      <c r="U54" s="128">
        <v>206</v>
      </c>
      <c r="V54" s="128">
        <v>9</v>
      </c>
      <c r="W54" s="128">
        <v>0</v>
      </c>
      <c r="X54" s="128">
        <v>4</v>
      </c>
      <c r="Y54" s="128">
        <v>0</v>
      </c>
      <c r="Z54" s="128">
        <v>3</v>
      </c>
      <c r="AA54" s="128">
        <v>0</v>
      </c>
    </row>
    <row r="55" spans="1:27" ht="15" hidden="1" customHeight="1" outlineLevel="1">
      <c r="A55" s="186" t="s">
        <v>227</v>
      </c>
      <c r="B55" s="128">
        <v>90</v>
      </c>
      <c r="C55" s="128">
        <v>60</v>
      </c>
      <c r="D55" s="128">
        <v>1</v>
      </c>
      <c r="E55" s="128">
        <v>4</v>
      </c>
      <c r="F55" s="128">
        <v>620</v>
      </c>
      <c r="G55" s="128">
        <v>7</v>
      </c>
      <c r="H55" s="128">
        <v>1</v>
      </c>
      <c r="I55" s="128">
        <v>12</v>
      </c>
      <c r="J55" s="128">
        <v>239</v>
      </c>
      <c r="K55" s="128">
        <v>0</v>
      </c>
      <c r="L55" s="128">
        <v>0</v>
      </c>
      <c r="M55" s="128">
        <v>29</v>
      </c>
      <c r="N55" s="128">
        <v>55</v>
      </c>
      <c r="O55" s="128">
        <v>4</v>
      </c>
      <c r="P55" s="128">
        <v>2652</v>
      </c>
      <c r="Q55" s="128">
        <v>8</v>
      </c>
      <c r="R55" s="128">
        <v>0</v>
      </c>
      <c r="S55" s="128">
        <v>3</v>
      </c>
      <c r="T55" s="128">
        <v>703</v>
      </c>
      <c r="U55" s="128">
        <v>150</v>
      </c>
      <c r="V55" s="128">
        <v>0</v>
      </c>
      <c r="W55" s="128">
        <v>0</v>
      </c>
      <c r="X55" s="128">
        <v>23</v>
      </c>
      <c r="Y55" s="128">
        <v>0</v>
      </c>
      <c r="Z55" s="128">
        <v>0</v>
      </c>
      <c r="AA55" s="128">
        <v>0</v>
      </c>
    </row>
    <row r="56" spans="1:27" ht="15" hidden="1" customHeight="1" outlineLevel="1">
      <c r="A56" s="186" t="s">
        <v>237</v>
      </c>
      <c r="B56" s="128">
        <v>13</v>
      </c>
      <c r="C56" s="128">
        <v>0</v>
      </c>
      <c r="D56" s="128">
        <v>0</v>
      </c>
      <c r="E56" s="128">
        <v>0</v>
      </c>
      <c r="F56" s="128">
        <v>124</v>
      </c>
      <c r="G56" s="128">
        <v>0</v>
      </c>
      <c r="H56" s="128">
        <v>0</v>
      </c>
      <c r="I56" s="128">
        <v>0</v>
      </c>
      <c r="J56" s="128">
        <v>24</v>
      </c>
      <c r="K56" s="128">
        <v>0</v>
      </c>
      <c r="L56" s="128">
        <v>0</v>
      </c>
      <c r="M56" s="128">
        <v>16</v>
      </c>
      <c r="N56" s="128">
        <v>0</v>
      </c>
      <c r="O56" s="128">
        <v>0</v>
      </c>
      <c r="P56" s="128">
        <v>7</v>
      </c>
      <c r="Q56" s="128">
        <v>0</v>
      </c>
      <c r="R56" s="128">
        <v>0</v>
      </c>
      <c r="S56" s="128">
        <v>0</v>
      </c>
      <c r="T56" s="128">
        <v>0</v>
      </c>
      <c r="U56" s="128">
        <v>0</v>
      </c>
      <c r="V56" s="128">
        <v>0</v>
      </c>
      <c r="W56" s="128">
        <v>0</v>
      </c>
      <c r="X56" s="128">
        <v>0</v>
      </c>
      <c r="Y56" s="128">
        <v>0</v>
      </c>
      <c r="Z56" s="128">
        <v>7</v>
      </c>
      <c r="AA56" s="128">
        <v>17</v>
      </c>
    </row>
    <row r="57" spans="1:27" ht="15" customHeight="1" collapsed="1">
      <c r="B57" s="175" t="s">
        <v>516</v>
      </c>
      <c r="C57" s="350" t="s">
        <v>514</v>
      </c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48" t="s">
        <v>515</v>
      </c>
      <c r="T57" s="348"/>
      <c r="U57" s="348"/>
      <c r="V57" s="348"/>
      <c r="W57" s="348"/>
      <c r="X57" s="348"/>
      <c r="Y57" s="348"/>
      <c r="Z57" s="348"/>
      <c r="AA57" s="348"/>
    </row>
    <row r="59" spans="1:27" s="154" customFormat="1" ht="15" hidden="1" customHeight="1" outlineLevel="1">
      <c r="A59" s="185" t="s">
        <v>506</v>
      </c>
      <c r="B59" s="184" t="s">
        <v>214</v>
      </c>
      <c r="C59" s="184" t="s">
        <v>231</v>
      </c>
      <c r="D59" s="184" t="s">
        <v>224</v>
      </c>
      <c r="E59" s="184" t="s">
        <v>221</v>
      </c>
      <c r="F59" s="184" t="s">
        <v>212</v>
      </c>
      <c r="G59" s="184" t="s">
        <v>226</v>
      </c>
      <c r="H59" s="184" t="s">
        <v>229</v>
      </c>
      <c r="I59" s="184" t="s">
        <v>220</v>
      </c>
      <c r="J59" s="184" t="s">
        <v>216</v>
      </c>
      <c r="K59" s="184" t="s">
        <v>236</v>
      </c>
      <c r="L59" s="184" t="s">
        <v>233</v>
      </c>
      <c r="M59" s="184" t="s">
        <v>222</v>
      </c>
      <c r="N59" s="184" t="s">
        <v>225</v>
      </c>
      <c r="O59" s="184" t="s">
        <v>217</v>
      </c>
      <c r="P59" s="184" t="s">
        <v>215</v>
      </c>
      <c r="Q59" s="184" t="s">
        <v>230</v>
      </c>
      <c r="R59" s="184" t="s">
        <v>235</v>
      </c>
      <c r="S59" s="184" t="s">
        <v>219</v>
      </c>
      <c r="T59" s="184" t="s">
        <v>218</v>
      </c>
      <c r="U59" s="184" t="s">
        <v>213</v>
      </c>
      <c r="V59" s="184" t="s">
        <v>223</v>
      </c>
      <c r="W59" s="184" t="s">
        <v>232</v>
      </c>
      <c r="X59" s="184" t="s">
        <v>228</v>
      </c>
      <c r="Y59" s="184" t="s">
        <v>234</v>
      </c>
      <c r="Z59" s="184" t="s">
        <v>227</v>
      </c>
      <c r="AA59" s="184" t="s">
        <v>237</v>
      </c>
    </row>
    <row r="60" spans="1:27" ht="15" hidden="1" customHeight="1" outlineLevel="1">
      <c r="A60" s="186" t="s">
        <v>214</v>
      </c>
      <c r="B60" s="128">
        <v>79794787</v>
      </c>
      <c r="C60" s="128">
        <v>6479202253</v>
      </c>
      <c r="D60" s="128">
        <v>12625666388</v>
      </c>
      <c r="E60" s="128">
        <v>10375130449</v>
      </c>
      <c r="F60" s="128">
        <v>349540062</v>
      </c>
      <c r="G60" s="128">
        <v>2092395523</v>
      </c>
      <c r="H60" s="128">
        <v>5772552144</v>
      </c>
      <c r="I60" s="128">
        <v>384694919</v>
      </c>
      <c r="J60" s="128">
        <v>8922759715</v>
      </c>
      <c r="K60" s="128">
        <v>331384552</v>
      </c>
      <c r="L60" s="128">
        <v>2952167845</v>
      </c>
      <c r="M60" s="128">
        <v>30662410438</v>
      </c>
      <c r="N60" s="128">
        <v>8032259916</v>
      </c>
      <c r="O60" s="128">
        <v>55974567611</v>
      </c>
      <c r="P60" s="128">
        <v>130442323</v>
      </c>
      <c r="Q60" s="128">
        <v>5719570727</v>
      </c>
      <c r="R60" s="128">
        <v>63283982</v>
      </c>
      <c r="S60" s="128">
        <v>30308513014</v>
      </c>
      <c r="T60" s="128">
        <v>24561944198</v>
      </c>
      <c r="U60" s="128">
        <v>41920838452</v>
      </c>
      <c r="V60" s="128">
        <v>3356322923</v>
      </c>
      <c r="W60" s="128">
        <v>5778409728</v>
      </c>
      <c r="X60" s="128">
        <v>1689436638</v>
      </c>
      <c r="Y60" s="128">
        <v>531206960</v>
      </c>
      <c r="Z60" s="128">
        <v>6128842727</v>
      </c>
      <c r="AA60" s="128">
        <v>334669428</v>
      </c>
    </row>
    <row r="61" spans="1:27" ht="15" hidden="1" customHeight="1" outlineLevel="1">
      <c r="A61" s="186" t="s">
        <v>231</v>
      </c>
      <c r="B61" s="128">
        <v>4122472992</v>
      </c>
      <c r="C61" s="128">
        <v>308276690</v>
      </c>
      <c r="D61" s="128">
        <v>53278096</v>
      </c>
      <c r="E61" s="128">
        <v>69761165</v>
      </c>
      <c r="F61" s="128">
        <v>16249257887</v>
      </c>
      <c r="G61" s="128">
        <v>4108696</v>
      </c>
      <c r="H61" s="128">
        <v>7203255</v>
      </c>
      <c r="I61" s="128">
        <v>29797934</v>
      </c>
      <c r="J61" s="128">
        <v>3005679357</v>
      </c>
      <c r="K61" s="128">
        <v>654853039</v>
      </c>
      <c r="L61" s="128">
        <v>2639491</v>
      </c>
      <c r="M61" s="128">
        <v>6581097936</v>
      </c>
      <c r="N61" s="128">
        <v>88228719</v>
      </c>
      <c r="O61" s="128">
        <v>59062122</v>
      </c>
      <c r="P61" s="128">
        <v>5509918152</v>
      </c>
      <c r="Q61" s="128">
        <v>15427250</v>
      </c>
      <c r="R61" s="128">
        <v>346506</v>
      </c>
      <c r="S61" s="128">
        <v>3145611704</v>
      </c>
      <c r="T61" s="128">
        <v>1292319275</v>
      </c>
      <c r="U61" s="128">
        <v>482272940</v>
      </c>
      <c r="V61" s="128">
        <v>5214802738</v>
      </c>
      <c r="W61" s="128">
        <v>108385069</v>
      </c>
      <c r="X61" s="128">
        <v>8319869</v>
      </c>
      <c r="Y61" s="128">
        <v>778622</v>
      </c>
      <c r="Z61" s="128">
        <v>4975814759</v>
      </c>
      <c r="AA61" s="128">
        <v>1007374</v>
      </c>
    </row>
    <row r="62" spans="1:27" ht="15" hidden="1" customHeight="1" outlineLevel="1">
      <c r="A62" s="186" t="s">
        <v>224</v>
      </c>
      <c r="B62" s="128">
        <v>15174413181</v>
      </c>
      <c r="C62" s="128">
        <v>17751935</v>
      </c>
      <c r="D62" s="128">
        <v>2344219345</v>
      </c>
      <c r="E62" s="128">
        <v>62905910</v>
      </c>
      <c r="F62" s="128">
        <v>18367773425</v>
      </c>
      <c r="G62" s="128">
        <v>39704311</v>
      </c>
      <c r="H62" s="128">
        <v>24975673</v>
      </c>
      <c r="I62" s="128">
        <v>16854985236</v>
      </c>
      <c r="J62" s="128">
        <v>7936922442</v>
      </c>
      <c r="K62" s="128">
        <v>2962048</v>
      </c>
      <c r="L62" s="128">
        <v>3316660134</v>
      </c>
      <c r="M62" s="128">
        <v>4201617719</v>
      </c>
      <c r="N62" s="128">
        <v>75144874</v>
      </c>
      <c r="O62" s="128">
        <v>24249641</v>
      </c>
      <c r="P62" s="128">
        <v>22384167777</v>
      </c>
      <c r="Q62" s="128">
        <v>37067423</v>
      </c>
      <c r="R62" s="128">
        <v>154363546</v>
      </c>
      <c r="S62" s="128">
        <v>4214150542</v>
      </c>
      <c r="T62" s="128">
        <v>643530723</v>
      </c>
      <c r="U62" s="128">
        <v>12997849406</v>
      </c>
      <c r="V62" s="128">
        <v>4585165906</v>
      </c>
      <c r="W62" s="128">
        <v>5869407</v>
      </c>
      <c r="X62" s="128">
        <v>3909223</v>
      </c>
      <c r="Y62" s="128">
        <v>876736</v>
      </c>
      <c r="Z62" s="128">
        <v>1176324279</v>
      </c>
      <c r="AA62" s="128">
        <v>20601701</v>
      </c>
    </row>
    <row r="63" spans="1:27" ht="15" hidden="1" customHeight="1" outlineLevel="1">
      <c r="A63" s="186" t="s">
        <v>221</v>
      </c>
      <c r="B63" s="128">
        <v>4259590348</v>
      </c>
      <c r="C63" s="128">
        <v>78190243</v>
      </c>
      <c r="D63" s="128">
        <v>71030077</v>
      </c>
      <c r="E63" s="128">
        <v>1205446875</v>
      </c>
      <c r="F63" s="128">
        <v>21565300071</v>
      </c>
      <c r="G63" s="128">
        <v>78347492</v>
      </c>
      <c r="H63" s="128">
        <v>874188188</v>
      </c>
      <c r="I63" s="128">
        <v>153344431</v>
      </c>
      <c r="J63" s="128">
        <v>13899990598</v>
      </c>
      <c r="K63" s="128">
        <v>134832736</v>
      </c>
      <c r="L63" s="128">
        <v>9494027</v>
      </c>
      <c r="M63" s="128">
        <v>911886482</v>
      </c>
      <c r="N63" s="128">
        <v>512522701</v>
      </c>
      <c r="O63" s="128">
        <v>213431654</v>
      </c>
      <c r="P63" s="128">
        <v>5307591560</v>
      </c>
      <c r="Q63" s="128">
        <v>48855638</v>
      </c>
      <c r="R63" s="128">
        <v>19927900</v>
      </c>
      <c r="S63" s="128">
        <v>2409399231</v>
      </c>
      <c r="T63" s="128">
        <v>3560125353</v>
      </c>
      <c r="U63" s="128">
        <v>81648332</v>
      </c>
      <c r="V63" s="128">
        <v>4186093215</v>
      </c>
      <c r="W63" s="128">
        <v>537221821</v>
      </c>
      <c r="X63" s="128">
        <v>230152384</v>
      </c>
      <c r="Y63" s="128">
        <v>1296277</v>
      </c>
      <c r="Z63" s="128">
        <v>1421751251</v>
      </c>
      <c r="AA63" s="128">
        <v>2200704</v>
      </c>
    </row>
    <row r="64" spans="1:27" ht="15" hidden="1" customHeight="1" outlineLevel="1">
      <c r="A64" s="186" t="s">
        <v>212</v>
      </c>
      <c r="B64" s="128">
        <v>19403941063</v>
      </c>
      <c r="C64" s="128">
        <v>763383542</v>
      </c>
      <c r="D64" s="128">
        <v>13457763533</v>
      </c>
      <c r="E64" s="128">
        <v>32937140633</v>
      </c>
      <c r="F64" s="128">
        <v>10647199443</v>
      </c>
      <c r="G64" s="128">
        <v>4588497002</v>
      </c>
      <c r="H64" s="128">
        <v>3370515965</v>
      </c>
      <c r="I64" s="128">
        <v>742240059</v>
      </c>
      <c r="J64" s="128">
        <v>5169898489</v>
      </c>
      <c r="K64" s="128">
        <v>128194584</v>
      </c>
      <c r="L64" s="128">
        <v>464449289</v>
      </c>
      <c r="M64" s="128">
        <v>14952716079</v>
      </c>
      <c r="N64" s="128">
        <v>10536054813</v>
      </c>
      <c r="O64" s="128">
        <v>41004903554</v>
      </c>
      <c r="P64" s="128">
        <v>2044268477</v>
      </c>
      <c r="Q64" s="128">
        <v>4837800987</v>
      </c>
      <c r="R64" s="128">
        <v>1614312175</v>
      </c>
      <c r="S64" s="128">
        <v>57754162106</v>
      </c>
      <c r="T64" s="128">
        <v>37766388079</v>
      </c>
      <c r="U64" s="128">
        <v>11634161334</v>
      </c>
      <c r="V64" s="128">
        <v>878402090</v>
      </c>
      <c r="W64" s="128">
        <v>7184041787</v>
      </c>
      <c r="X64" s="128">
        <v>3293529190</v>
      </c>
      <c r="Y64" s="128">
        <v>6035335807</v>
      </c>
      <c r="Z64" s="128">
        <v>4053144855</v>
      </c>
      <c r="AA64" s="128">
        <v>127540198</v>
      </c>
    </row>
    <row r="65" spans="1:27" ht="15" hidden="1" customHeight="1" outlineLevel="1">
      <c r="A65" s="186" t="s">
        <v>226</v>
      </c>
      <c r="B65" s="128">
        <v>4624241031</v>
      </c>
      <c r="C65" s="128">
        <v>7730842</v>
      </c>
      <c r="D65" s="128">
        <v>16254390</v>
      </c>
      <c r="E65" s="128">
        <v>13966832</v>
      </c>
      <c r="F65" s="128">
        <v>6670566518</v>
      </c>
      <c r="G65" s="128">
        <v>4125634219</v>
      </c>
      <c r="H65" s="128">
        <v>14424524</v>
      </c>
      <c r="I65" s="128">
        <v>5166165</v>
      </c>
      <c r="J65" s="128">
        <v>8024355222</v>
      </c>
      <c r="K65" s="128">
        <v>2065436</v>
      </c>
      <c r="L65" s="128">
        <v>3293208</v>
      </c>
      <c r="M65" s="128">
        <v>1830098844</v>
      </c>
      <c r="N65" s="128">
        <v>19340776</v>
      </c>
      <c r="O65" s="128">
        <v>11823066</v>
      </c>
      <c r="P65" s="128">
        <v>13753006196</v>
      </c>
      <c r="Q65" s="128">
        <v>6262895</v>
      </c>
      <c r="R65" s="128">
        <v>149430</v>
      </c>
      <c r="S65" s="128">
        <v>6011200185</v>
      </c>
      <c r="T65" s="128">
        <v>155349948</v>
      </c>
      <c r="U65" s="128">
        <v>2302659749</v>
      </c>
      <c r="V65" s="128">
        <v>2706168901</v>
      </c>
      <c r="W65" s="128">
        <v>807297</v>
      </c>
      <c r="X65" s="128">
        <v>6451511</v>
      </c>
      <c r="Y65" s="128">
        <v>812116</v>
      </c>
      <c r="Z65" s="128">
        <v>256535008</v>
      </c>
      <c r="AA65" s="128">
        <v>263860</v>
      </c>
    </row>
    <row r="66" spans="1:27" ht="15" hidden="1" customHeight="1" outlineLevel="1">
      <c r="A66" s="186" t="s">
        <v>229</v>
      </c>
      <c r="B66" s="128">
        <v>4175274057</v>
      </c>
      <c r="C66" s="128">
        <v>13944852</v>
      </c>
      <c r="D66" s="128">
        <v>6455066</v>
      </c>
      <c r="E66" s="128">
        <v>89087728</v>
      </c>
      <c r="F66" s="128">
        <v>10861045622</v>
      </c>
      <c r="G66" s="128">
        <v>33962536</v>
      </c>
      <c r="H66" s="128">
        <v>697999944</v>
      </c>
      <c r="I66" s="128">
        <v>6414827751</v>
      </c>
      <c r="J66" s="128">
        <v>4275639800</v>
      </c>
      <c r="K66" s="128">
        <v>1093028</v>
      </c>
      <c r="L66" s="128">
        <v>7338894</v>
      </c>
      <c r="M66" s="128">
        <v>1709752272</v>
      </c>
      <c r="N66" s="128">
        <v>277966576</v>
      </c>
      <c r="O66" s="128">
        <v>1850801359</v>
      </c>
      <c r="P66" s="128">
        <v>3725558729</v>
      </c>
      <c r="Q66" s="128">
        <v>11612944</v>
      </c>
      <c r="R66" s="128">
        <v>345624</v>
      </c>
      <c r="S66" s="128">
        <v>5548472398</v>
      </c>
      <c r="T66" s="128">
        <v>1443474876</v>
      </c>
      <c r="U66" s="128">
        <v>434302509</v>
      </c>
      <c r="V66" s="128">
        <v>2418410978</v>
      </c>
      <c r="W66" s="128">
        <v>1192366</v>
      </c>
      <c r="X66" s="128">
        <v>18260884</v>
      </c>
      <c r="Y66" s="128">
        <v>557030</v>
      </c>
      <c r="Z66" s="128">
        <v>731420025</v>
      </c>
      <c r="AA66" s="128">
        <v>3431194</v>
      </c>
    </row>
    <row r="67" spans="1:27" ht="15" hidden="1" customHeight="1" outlineLevel="1">
      <c r="A67" s="186" t="s">
        <v>220</v>
      </c>
      <c r="B67" s="128">
        <v>26103411208</v>
      </c>
      <c r="C67" s="128">
        <v>123778334</v>
      </c>
      <c r="D67" s="128">
        <v>34631551</v>
      </c>
      <c r="E67" s="128">
        <v>80544316</v>
      </c>
      <c r="F67" s="128">
        <v>86697336727</v>
      </c>
      <c r="G67" s="128">
        <v>63249924</v>
      </c>
      <c r="H67" s="128">
        <v>7789748</v>
      </c>
      <c r="I67" s="128">
        <v>14730425</v>
      </c>
      <c r="J67" s="128">
        <v>21520845924</v>
      </c>
      <c r="K67" s="128">
        <v>1282370</v>
      </c>
      <c r="L67" s="128">
        <v>6595610</v>
      </c>
      <c r="M67" s="128">
        <v>355049620</v>
      </c>
      <c r="N67" s="128">
        <v>359316447</v>
      </c>
      <c r="O67" s="128">
        <v>726288117</v>
      </c>
      <c r="P67" s="128">
        <v>13672603513</v>
      </c>
      <c r="Q67" s="128">
        <v>16696129</v>
      </c>
      <c r="R67" s="128">
        <v>11925353</v>
      </c>
      <c r="S67" s="128">
        <v>2379584978</v>
      </c>
      <c r="T67" s="128">
        <v>414044112</v>
      </c>
      <c r="U67" s="128">
        <v>3670802795</v>
      </c>
      <c r="V67" s="128">
        <v>2077887429</v>
      </c>
      <c r="W67" s="128">
        <v>6292998</v>
      </c>
      <c r="X67" s="128">
        <v>134615178</v>
      </c>
      <c r="Y67" s="128">
        <v>263997</v>
      </c>
      <c r="Z67" s="128">
        <v>1412343465</v>
      </c>
      <c r="AA67" s="128">
        <v>10729982</v>
      </c>
    </row>
    <row r="68" spans="1:27" ht="15" hidden="1" customHeight="1" outlineLevel="1">
      <c r="A68" s="186" t="s">
        <v>216</v>
      </c>
      <c r="B68" s="128">
        <v>8072199471</v>
      </c>
      <c r="C68" s="128">
        <v>2780268452</v>
      </c>
      <c r="D68" s="128">
        <v>19701195496</v>
      </c>
      <c r="E68" s="128">
        <v>8332214014</v>
      </c>
      <c r="F68" s="128">
        <v>10845731320</v>
      </c>
      <c r="G68" s="128">
        <v>5731148470</v>
      </c>
      <c r="H68" s="128">
        <v>7189051323</v>
      </c>
      <c r="I68" s="128">
        <v>58966344</v>
      </c>
      <c r="J68" s="128">
        <v>642384029</v>
      </c>
      <c r="K68" s="128">
        <v>31324465</v>
      </c>
      <c r="L68" s="128">
        <v>1209994695</v>
      </c>
      <c r="M68" s="128">
        <v>12167821320</v>
      </c>
      <c r="N68" s="128">
        <v>8959759181</v>
      </c>
      <c r="O68" s="128">
        <v>68595215308</v>
      </c>
      <c r="P68" s="128">
        <v>23542263265</v>
      </c>
      <c r="Q68" s="128">
        <v>2515455253</v>
      </c>
      <c r="R68" s="128">
        <v>318727904</v>
      </c>
      <c r="S68" s="128">
        <v>8886799024</v>
      </c>
      <c r="T68" s="128">
        <v>31817918249</v>
      </c>
      <c r="U68" s="128">
        <v>31672532308</v>
      </c>
      <c r="V68" s="128">
        <v>490874936</v>
      </c>
      <c r="W68" s="128">
        <v>8116349309</v>
      </c>
      <c r="X68" s="128">
        <v>17611969</v>
      </c>
      <c r="Y68" s="128">
        <v>621227893</v>
      </c>
      <c r="Z68" s="128">
        <v>6247588</v>
      </c>
      <c r="AA68" s="128">
        <v>1814164135</v>
      </c>
    </row>
    <row r="69" spans="1:27" ht="15" hidden="1" customHeight="1" outlineLevel="1">
      <c r="A69" s="186" t="s">
        <v>236</v>
      </c>
      <c r="B69" s="128">
        <v>729206855</v>
      </c>
      <c r="C69" s="128">
        <v>2126115</v>
      </c>
      <c r="D69" s="128">
        <v>3447571</v>
      </c>
      <c r="E69" s="128">
        <v>2615147</v>
      </c>
      <c r="F69" s="128">
        <v>1463052212</v>
      </c>
      <c r="G69" s="128">
        <v>2421784</v>
      </c>
      <c r="H69" s="128">
        <v>1034900</v>
      </c>
      <c r="I69" s="128">
        <v>3541869</v>
      </c>
      <c r="J69" s="128">
        <v>77899882</v>
      </c>
      <c r="K69" s="128">
        <v>2979950</v>
      </c>
      <c r="L69" s="128">
        <v>1740133</v>
      </c>
      <c r="M69" s="128">
        <v>3192327</v>
      </c>
      <c r="N69" s="128">
        <v>3659540</v>
      </c>
      <c r="O69" s="128">
        <v>4150888</v>
      </c>
      <c r="P69" s="128">
        <v>1516687319</v>
      </c>
      <c r="Q69" s="128">
        <v>6129447</v>
      </c>
      <c r="R69" s="128">
        <v>0</v>
      </c>
      <c r="S69" s="128">
        <v>6846578</v>
      </c>
      <c r="T69" s="128">
        <v>3329038</v>
      </c>
      <c r="U69" s="128">
        <v>2917850</v>
      </c>
      <c r="V69" s="128">
        <v>1655210582</v>
      </c>
      <c r="W69" s="128">
        <v>1719726</v>
      </c>
      <c r="X69" s="128">
        <v>1165914</v>
      </c>
      <c r="Y69" s="128">
        <v>161750</v>
      </c>
      <c r="Z69" s="128">
        <v>1120221</v>
      </c>
      <c r="AA69" s="128">
        <v>220675</v>
      </c>
    </row>
    <row r="70" spans="1:27" ht="15" hidden="1" customHeight="1" outlineLevel="1">
      <c r="A70" s="186" t="s">
        <v>233</v>
      </c>
      <c r="B70" s="128">
        <v>478095427</v>
      </c>
      <c r="C70" s="128">
        <v>25406204</v>
      </c>
      <c r="D70" s="128">
        <v>6326022</v>
      </c>
      <c r="E70" s="128">
        <v>18894758</v>
      </c>
      <c r="F70" s="128">
        <v>6027536039</v>
      </c>
      <c r="G70" s="128">
        <v>44759608</v>
      </c>
      <c r="H70" s="128">
        <v>72267691</v>
      </c>
      <c r="I70" s="128">
        <v>89811517</v>
      </c>
      <c r="J70" s="128">
        <v>2759841743</v>
      </c>
      <c r="K70" s="128">
        <v>3471162</v>
      </c>
      <c r="L70" s="128">
        <v>12782664</v>
      </c>
      <c r="M70" s="128">
        <v>298033281</v>
      </c>
      <c r="N70" s="128">
        <v>50449220</v>
      </c>
      <c r="O70" s="128">
        <v>1450401608</v>
      </c>
      <c r="P70" s="128">
        <v>171324962</v>
      </c>
      <c r="Q70" s="128">
        <v>20492678</v>
      </c>
      <c r="R70" s="128">
        <v>187242</v>
      </c>
      <c r="S70" s="128">
        <v>76743394</v>
      </c>
      <c r="T70" s="128">
        <v>1339590722</v>
      </c>
      <c r="U70" s="128">
        <v>29132180</v>
      </c>
      <c r="V70" s="128">
        <v>85313841</v>
      </c>
      <c r="W70" s="128">
        <v>4414960</v>
      </c>
      <c r="X70" s="128">
        <v>61416538</v>
      </c>
      <c r="Y70" s="128">
        <v>555422</v>
      </c>
      <c r="Z70" s="128">
        <v>167761726</v>
      </c>
      <c r="AA70" s="128">
        <v>150760</v>
      </c>
    </row>
    <row r="71" spans="1:27" ht="15" hidden="1" customHeight="1" outlineLevel="1">
      <c r="A71" s="186" t="s">
        <v>222</v>
      </c>
      <c r="B71" s="128">
        <v>14874551789</v>
      </c>
      <c r="C71" s="128">
        <v>188643782</v>
      </c>
      <c r="D71" s="128">
        <v>333338045</v>
      </c>
      <c r="E71" s="128">
        <v>7122648226</v>
      </c>
      <c r="F71" s="128">
        <v>23382173640</v>
      </c>
      <c r="G71" s="128">
        <v>1507867867</v>
      </c>
      <c r="H71" s="128">
        <v>171657388</v>
      </c>
      <c r="I71" s="128">
        <v>45643026</v>
      </c>
      <c r="J71" s="128">
        <v>17604626629</v>
      </c>
      <c r="K71" s="128">
        <v>3169833</v>
      </c>
      <c r="L71" s="128">
        <v>555883002</v>
      </c>
      <c r="M71" s="128">
        <v>16257360474</v>
      </c>
      <c r="N71" s="128">
        <v>649112313</v>
      </c>
      <c r="O71" s="128">
        <v>165509578</v>
      </c>
      <c r="P71" s="128">
        <v>10908830081</v>
      </c>
      <c r="Q71" s="128">
        <v>536595562</v>
      </c>
      <c r="R71" s="128">
        <v>3582930</v>
      </c>
      <c r="S71" s="128">
        <v>283411884</v>
      </c>
      <c r="T71" s="128">
        <v>3990203351</v>
      </c>
      <c r="U71" s="128">
        <v>3486149365</v>
      </c>
      <c r="V71" s="128">
        <v>3811884104</v>
      </c>
      <c r="W71" s="128">
        <v>984229060</v>
      </c>
      <c r="X71" s="128">
        <v>356374125</v>
      </c>
      <c r="Y71" s="128">
        <v>8612462</v>
      </c>
      <c r="Z71" s="128">
        <v>11983948242</v>
      </c>
      <c r="AA71" s="128">
        <v>11767790</v>
      </c>
    </row>
    <row r="72" spans="1:27" ht="15" hidden="1" customHeight="1" outlineLevel="1">
      <c r="A72" s="186" t="s">
        <v>225</v>
      </c>
      <c r="B72" s="128">
        <v>15938689768</v>
      </c>
      <c r="C72" s="128">
        <v>2544901434</v>
      </c>
      <c r="D72" s="128">
        <v>121591374</v>
      </c>
      <c r="E72" s="128">
        <v>18929019</v>
      </c>
      <c r="F72" s="128">
        <v>22360109325</v>
      </c>
      <c r="G72" s="128">
        <v>107664447</v>
      </c>
      <c r="H72" s="128">
        <v>34537023</v>
      </c>
      <c r="I72" s="128">
        <v>15033898</v>
      </c>
      <c r="J72" s="128">
        <v>8957825538</v>
      </c>
      <c r="K72" s="128">
        <v>2923325</v>
      </c>
      <c r="L72" s="128">
        <v>3956883</v>
      </c>
      <c r="M72" s="128">
        <v>129888836</v>
      </c>
      <c r="N72" s="128">
        <v>2708822249</v>
      </c>
      <c r="O72" s="128">
        <v>247850339</v>
      </c>
      <c r="P72" s="128">
        <v>9498813191</v>
      </c>
      <c r="Q72" s="128">
        <v>6743935008</v>
      </c>
      <c r="R72" s="128">
        <v>708424</v>
      </c>
      <c r="S72" s="128">
        <v>87580303</v>
      </c>
      <c r="T72" s="128">
        <v>2617582287</v>
      </c>
      <c r="U72" s="128">
        <v>38538709</v>
      </c>
      <c r="V72" s="128">
        <v>3231856188</v>
      </c>
      <c r="W72" s="128">
        <v>8172535</v>
      </c>
      <c r="X72" s="128">
        <v>16465357</v>
      </c>
      <c r="Y72" s="128">
        <v>994334</v>
      </c>
      <c r="Z72" s="128">
        <v>1753447198</v>
      </c>
      <c r="AA72" s="128">
        <v>970282</v>
      </c>
    </row>
    <row r="73" spans="1:27" ht="15" hidden="1" customHeight="1" outlineLevel="1">
      <c r="A73" s="186" t="s">
        <v>217</v>
      </c>
      <c r="B73" s="128">
        <v>9790855551</v>
      </c>
      <c r="C73" s="128">
        <v>122258836</v>
      </c>
      <c r="D73" s="128">
        <v>11722631112</v>
      </c>
      <c r="E73" s="128">
        <v>38129777631</v>
      </c>
      <c r="F73" s="128">
        <v>19504235770</v>
      </c>
      <c r="G73" s="128">
        <v>1894270041</v>
      </c>
      <c r="H73" s="128">
        <v>26871805511</v>
      </c>
      <c r="I73" s="128">
        <v>306883963</v>
      </c>
      <c r="J73" s="128">
        <v>9564648232</v>
      </c>
      <c r="K73" s="128">
        <v>312598990</v>
      </c>
      <c r="L73" s="128">
        <v>1455100124</v>
      </c>
      <c r="M73" s="128">
        <v>1798491132</v>
      </c>
      <c r="N73" s="128">
        <v>782441941</v>
      </c>
      <c r="O73" s="128">
        <v>2051719074</v>
      </c>
      <c r="P73" s="128">
        <v>13099447521</v>
      </c>
      <c r="Q73" s="128">
        <v>170186564</v>
      </c>
      <c r="R73" s="128">
        <v>167770304</v>
      </c>
      <c r="S73" s="128">
        <v>258048421</v>
      </c>
      <c r="T73" s="128">
        <v>14350320288</v>
      </c>
      <c r="U73" s="128">
        <v>29359771944</v>
      </c>
      <c r="V73" s="128">
        <v>2217508482</v>
      </c>
      <c r="W73" s="128">
        <v>1466426243</v>
      </c>
      <c r="X73" s="128">
        <v>163456000</v>
      </c>
      <c r="Y73" s="128">
        <v>73899576</v>
      </c>
      <c r="Z73" s="128">
        <v>2760941827</v>
      </c>
      <c r="AA73" s="128">
        <v>123192934</v>
      </c>
    </row>
    <row r="74" spans="1:27" ht="15" hidden="1" customHeight="1" outlineLevel="1">
      <c r="A74" s="186" t="s">
        <v>215</v>
      </c>
      <c r="B74" s="128">
        <v>1620913259</v>
      </c>
      <c r="C74" s="128">
        <v>2725791138</v>
      </c>
      <c r="D74" s="128">
        <v>4692062395</v>
      </c>
      <c r="E74" s="128">
        <v>5511014957</v>
      </c>
      <c r="F74" s="128">
        <v>1089254517</v>
      </c>
      <c r="G74" s="128">
        <v>33130341561</v>
      </c>
      <c r="H74" s="128">
        <v>2651165734</v>
      </c>
      <c r="I74" s="128">
        <v>602121281</v>
      </c>
      <c r="J74" s="128">
        <v>2474275212</v>
      </c>
      <c r="K74" s="128">
        <v>196696657</v>
      </c>
      <c r="L74" s="128">
        <v>1813376076</v>
      </c>
      <c r="M74" s="128">
        <v>10305660447</v>
      </c>
      <c r="N74" s="128">
        <v>15402602484</v>
      </c>
      <c r="O74" s="128">
        <v>49570981965</v>
      </c>
      <c r="P74" s="128">
        <v>5928601045</v>
      </c>
      <c r="Q74" s="128">
        <v>6313536754</v>
      </c>
      <c r="R74" s="128">
        <v>29227658</v>
      </c>
      <c r="S74" s="128">
        <v>35994097756</v>
      </c>
      <c r="T74" s="128">
        <v>8176085241</v>
      </c>
      <c r="U74" s="128">
        <v>12465822481</v>
      </c>
      <c r="V74" s="128">
        <v>24531132241</v>
      </c>
      <c r="W74" s="128">
        <v>5021440160</v>
      </c>
      <c r="X74" s="128">
        <v>9318366591</v>
      </c>
      <c r="Y74" s="128">
        <v>523764012</v>
      </c>
      <c r="Z74" s="128">
        <v>1020190223</v>
      </c>
      <c r="AA74" s="128">
        <v>97904996</v>
      </c>
    </row>
    <row r="75" spans="1:27" ht="15" hidden="1" customHeight="1" outlineLevel="1">
      <c r="A75" s="186" t="s">
        <v>230</v>
      </c>
      <c r="B75" s="128">
        <v>9123652775</v>
      </c>
      <c r="C75" s="128">
        <v>36901495</v>
      </c>
      <c r="D75" s="128">
        <v>33156666</v>
      </c>
      <c r="E75" s="128">
        <v>33798376</v>
      </c>
      <c r="F75" s="128">
        <v>13477683504</v>
      </c>
      <c r="G75" s="128">
        <v>41022263</v>
      </c>
      <c r="H75" s="128">
        <v>13354952</v>
      </c>
      <c r="I75" s="128">
        <v>2661480326</v>
      </c>
      <c r="J75" s="128">
        <v>3470838749</v>
      </c>
      <c r="K75" s="128">
        <v>2810773</v>
      </c>
      <c r="L75" s="128">
        <v>23099462</v>
      </c>
      <c r="M75" s="128">
        <v>7415349106</v>
      </c>
      <c r="N75" s="128">
        <v>449910017</v>
      </c>
      <c r="O75" s="128">
        <v>33536129</v>
      </c>
      <c r="P75" s="128">
        <v>10189505383</v>
      </c>
      <c r="Q75" s="128">
        <v>3850125519</v>
      </c>
      <c r="R75" s="128">
        <v>1075049</v>
      </c>
      <c r="S75" s="128">
        <v>13378480175</v>
      </c>
      <c r="T75" s="128">
        <v>1538723474</v>
      </c>
      <c r="U75" s="128">
        <v>2982699529</v>
      </c>
      <c r="V75" s="128">
        <v>2947681332</v>
      </c>
      <c r="W75" s="128">
        <v>6222096</v>
      </c>
      <c r="X75" s="128">
        <v>34037460</v>
      </c>
      <c r="Y75" s="128">
        <v>1473468</v>
      </c>
      <c r="Z75" s="128">
        <v>331698156</v>
      </c>
      <c r="AA75" s="128">
        <v>6382200</v>
      </c>
    </row>
    <row r="76" spans="1:27" ht="15" hidden="1" customHeight="1" outlineLevel="1">
      <c r="A76" s="186" t="s">
        <v>235</v>
      </c>
      <c r="B76" s="128">
        <v>4298294</v>
      </c>
      <c r="C76" s="128">
        <v>1083443</v>
      </c>
      <c r="D76" s="128">
        <v>1127399</v>
      </c>
      <c r="E76" s="128">
        <v>519921</v>
      </c>
      <c r="F76" s="128">
        <v>572443</v>
      </c>
      <c r="G76" s="128">
        <v>947879</v>
      </c>
      <c r="H76" s="128">
        <v>0</v>
      </c>
      <c r="I76" s="128">
        <v>263509</v>
      </c>
      <c r="J76" s="128">
        <v>8954617</v>
      </c>
      <c r="K76" s="128">
        <v>236928</v>
      </c>
      <c r="L76" s="128">
        <v>0</v>
      </c>
      <c r="M76" s="128">
        <v>6708919</v>
      </c>
      <c r="N76" s="128">
        <v>989868</v>
      </c>
      <c r="O76" s="128">
        <v>1859810</v>
      </c>
      <c r="P76" s="128">
        <v>1324363</v>
      </c>
      <c r="Q76" s="128">
        <v>272180</v>
      </c>
      <c r="R76" s="128">
        <v>1712219</v>
      </c>
      <c r="S76" s="128">
        <v>1744325</v>
      </c>
      <c r="T76" s="128">
        <v>4448602</v>
      </c>
      <c r="U76" s="128">
        <v>1385505</v>
      </c>
      <c r="V76" s="128">
        <v>4160167957</v>
      </c>
      <c r="W76" s="128">
        <v>635514</v>
      </c>
      <c r="X76" s="128">
        <v>163292</v>
      </c>
      <c r="Y76" s="128">
        <v>159505</v>
      </c>
      <c r="Z76" s="128">
        <v>0</v>
      </c>
      <c r="AA76" s="128">
        <v>0</v>
      </c>
    </row>
    <row r="77" spans="1:27" ht="15" hidden="1" customHeight="1" outlineLevel="1">
      <c r="A77" s="186" t="s">
        <v>219</v>
      </c>
      <c r="B77" s="128">
        <v>19332539912</v>
      </c>
      <c r="C77" s="128">
        <v>753194669</v>
      </c>
      <c r="D77" s="128">
        <v>3422694015</v>
      </c>
      <c r="E77" s="128">
        <v>5338083783</v>
      </c>
      <c r="F77" s="128">
        <v>52285662239</v>
      </c>
      <c r="G77" s="128">
        <v>909634941</v>
      </c>
      <c r="H77" s="128">
        <v>2813274913</v>
      </c>
      <c r="I77" s="128">
        <v>426095630</v>
      </c>
      <c r="J77" s="128">
        <v>20516398905</v>
      </c>
      <c r="K77" s="128">
        <v>15598009</v>
      </c>
      <c r="L77" s="128">
        <v>2736041446</v>
      </c>
      <c r="M77" s="128">
        <v>2432373251</v>
      </c>
      <c r="N77" s="128">
        <v>4938158020</v>
      </c>
      <c r="O77" s="128">
        <v>4521640992</v>
      </c>
      <c r="P77" s="128">
        <v>20491179118</v>
      </c>
      <c r="Q77" s="128">
        <v>1173542093</v>
      </c>
      <c r="R77" s="128">
        <v>28152573</v>
      </c>
      <c r="S77" s="128">
        <v>3404547067</v>
      </c>
      <c r="T77" s="128">
        <v>11180732354</v>
      </c>
      <c r="U77" s="128">
        <v>10198055461</v>
      </c>
      <c r="V77" s="128">
        <v>3618438291</v>
      </c>
      <c r="W77" s="128">
        <v>1953555667</v>
      </c>
      <c r="X77" s="128">
        <v>359714599</v>
      </c>
      <c r="Y77" s="128">
        <v>32990613</v>
      </c>
      <c r="Z77" s="128">
        <v>6985436186</v>
      </c>
      <c r="AA77" s="128">
        <v>17993128</v>
      </c>
    </row>
    <row r="78" spans="1:27" ht="15" hidden="1" customHeight="1" outlineLevel="1">
      <c r="A78" s="186" t="s">
        <v>218</v>
      </c>
      <c r="B78" s="128">
        <v>6147356936</v>
      </c>
      <c r="C78" s="128">
        <v>223212317</v>
      </c>
      <c r="D78" s="128">
        <v>4363410770</v>
      </c>
      <c r="E78" s="128">
        <v>148275222</v>
      </c>
      <c r="F78" s="128">
        <v>26282488562</v>
      </c>
      <c r="G78" s="128">
        <v>483979931</v>
      </c>
      <c r="H78" s="128">
        <v>69588685</v>
      </c>
      <c r="I78" s="128">
        <v>8888705287</v>
      </c>
      <c r="J78" s="128">
        <v>15509759748</v>
      </c>
      <c r="K78" s="128">
        <v>7621847</v>
      </c>
      <c r="L78" s="128">
        <v>1112771273</v>
      </c>
      <c r="M78" s="128">
        <v>1575646777</v>
      </c>
      <c r="N78" s="128">
        <v>1838392669</v>
      </c>
      <c r="O78" s="128">
        <v>258702825</v>
      </c>
      <c r="P78" s="128">
        <v>11214705934</v>
      </c>
      <c r="Q78" s="128">
        <v>5392724233</v>
      </c>
      <c r="R78" s="128">
        <v>209894196</v>
      </c>
      <c r="S78" s="128">
        <v>168896339</v>
      </c>
      <c r="T78" s="128">
        <v>11421755201</v>
      </c>
      <c r="U78" s="128">
        <v>29704461829</v>
      </c>
      <c r="V78" s="128">
        <v>8774129154</v>
      </c>
      <c r="W78" s="128">
        <v>35005005</v>
      </c>
      <c r="X78" s="128">
        <v>663415953</v>
      </c>
      <c r="Y78" s="128">
        <v>503772</v>
      </c>
      <c r="Z78" s="128">
        <v>1602829285</v>
      </c>
      <c r="AA78" s="128">
        <v>7041052</v>
      </c>
    </row>
    <row r="79" spans="1:27" ht="15" hidden="1" customHeight="1" outlineLevel="1">
      <c r="A79" s="186" t="s">
        <v>213</v>
      </c>
      <c r="B79" s="128">
        <v>14941000711</v>
      </c>
      <c r="C79" s="128">
        <v>71746167</v>
      </c>
      <c r="D79" s="128">
        <v>736955048</v>
      </c>
      <c r="E79" s="128">
        <v>36539510</v>
      </c>
      <c r="F79" s="128">
        <v>33973261529</v>
      </c>
      <c r="G79" s="128">
        <v>159626603</v>
      </c>
      <c r="H79" s="128">
        <v>55522877</v>
      </c>
      <c r="I79" s="128">
        <v>100272945963</v>
      </c>
      <c r="J79" s="128">
        <v>37856196209</v>
      </c>
      <c r="K79" s="128">
        <v>3169658</v>
      </c>
      <c r="L79" s="128">
        <v>13081991</v>
      </c>
      <c r="M79" s="128">
        <v>2775935006</v>
      </c>
      <c r="N79" s="128">
        <v>746621025</v>
      </c>
      <c r="O79" s="128">
        <v>282266629</v>
      </c>
      <c r="P79" s="128">
        <v>29360205581</v>
      </c>
      <c r="Q79" s="128">
        <v>121089391</v>
      </c>
      <c r="R79" s="128">
        <v>2517400</v>
      </c>
      <c r="S79" s="128">
        <v>12006693396</v>
      </c>
      <c r="T79" s="128">
        <v>9516029773</v>
      </c>
      <c r="U79" s="128">
        <v>4812693687</v>
      </c>
      <c r="V79" s="128">
        <v>7187510085</v>
      </c>
      <c r="W79" s="128">
        <v>32805751</v>
      </c>
      <c r="X79" s="128">
        <v>2322619238</v>
      </c>
      <c r="Y79" s="128">
        <v>3328898</v>
      </c>
      <c r="Z79" s="128">
        <v>6408447994</v>
      </c>
      <c r="AA79" s="128">
        <v>108527540</v>
      </c>
    </row>
    <row r="80" spans="1:27" ht="15" hidden="1" customHeight="1" outlineLevel="1">
      <c r="A80" s="186" t="s">
        <v>223</v>
      </c>
      <c r="B80" s="128">
        <v>3844138094</v>
      </c>
      <c r="C80" s="128">
        <v>2497666762</v>
      </c>
      <c r="D80" s="128">
        <v>5291161134</v>
      </c>
      <c r="E80" s="128">
        <v>2577213760</v>
      </c>
      <c r="F80" s="128">
        <v>4158448570</v>
      </c>
      <c r="G80" s="128">
        <v>522547858</v>
      </c>
      <c r="H80" s="128">
        <v>3606562400</v>
      </c>
      <c r="I80" s="128">
        <v>30097154</v>
      </c>
      <c r="J80" s="128">
        <v>2852182384</v>
      </c>
      <c r="K80" s="128">
        <v>14548024</v>
      </c>
      <c r="L80" s="128">
        <v>129819900</v>
      </c>
      <c r="M80" s="128">
        <v>9751225781</v>
      </c>
      <c r="N80" s="128">
        <v>3901923211</v>
      </c>
      <c r="O80" s="128">
        <v>11121118166</v>
      </c>
      <c r="P80" s="128">
        <v>300484143</v>
      </c>
      <c r="Q80" s="128">
        <v>3835093459</v>
      </c>
      <c r="R80" s="128">
        <v>7235727</v>
      </c>
      <c r="S80" s="128">
        <v>15303657594</v>
      </c>
      <c r="T80" s="128">
        <v>12808517567</v>
      </c>
      <c r="U80" s="128">
        <v>11423899818</v>
      </c>
      <c r="V80" s="128">
        <v>22006895</v>
      </c>
      <c r="W80" s="128">
        <v>82252351</v>
      </c>
      <c r="X80" s="128">
        <v>7824504</v>
      </c>
      <c r="Y80" s="128">
        <v>110947766</v>
      </c>
      <c r="Z80" s="128">
        <v>128782521</v>
      </c>
      <c r="AA80" s="128">
        <v>53873803</v>
      </c>
    </row>
    <row r="81" spans="1:27" ht="15" hidden="1" customHeight="1" outlineLevel="1">
      <c r="A81" s="186" t="s">
        <v>232</v>
      </c>
      <c r="B81" s="128">
        <v>3946966167</v>
      </c>
      <c r="C81" s="128">
        <v>2496014</v>
      </c>
      <c r="D81" s="128">
        <v>6570845</v>
      </c>
      <c r="E81" s="128">
        <v>8430332</v>
      </c>
      <c r="F81" s="128">
        <v>23270129573</v>
      </c>
      <c r="G81" s="128">
        <v>1550317</v>
      </c>
      <c r="H81" s="128">
        <v>2960268</v>
      </c>
      <c r="I81" s="128">
        <v>2691078</v>
      </c>
      <c r="J81" s="128">
        <v>7600241898</v>
      </c>
      <c r="K81" s="128">
        <v>724370</v>
      </c>
      <c r="L81" s="128">
        <v>337545</v>
      </c>
      <c r="M81" s="128">
        <v>11621019</v>
      </c>
      <c r="N81" s="128">
        <v>3178223</v>
      </c>
      <c r="O81" s="128">
        <v>4317772</v>
      </c>
      <c r="P81" s="128">
        <v>2004982879</v>
      </c>
      <c r="Q81" s="128">
        <v>5510046</v>
      </c>
      <c r="R81" s="128">
        <v>212856</v>
      </c>
      <c r="S81" s="128">
        <v>24701238</v>
      </c>
      <c r="T81" s="128">
        <v>16263248</v>
      </c>
      <c r="U81" s="128">
        <v>6181932</v>
      </c>
      <c r="V81" s="128">
        <v>62384927</v>
      </c>
      <c r="W81" s="128">
        <v>2622571</v>
      </c>
      <c r="X81" s="128">
        <v>742188</v>
      </c>
      <c r="Y81" s="128">
        <v>449854</v>
      </c>
      <c r="Z81" s="128">
        <v>138085211</v>
      </c>
      <c r="AA81" s="128">
        <v>501189</v>
      </c>
    </row>
    <row r="82" spans="1:27" ht="15" hidden="1" customHeight="1" outlineLevel="1">
      <c r="A82" s="186" t="s">
        <v>228</v>
      </c>
      <c r="B82" s="128">
        <v>10865206430</v>
      </c>
      <c r="C82" s="128">
        <v>29929113</v>
      </c>
      <c r="D82" s="128">
        <v>19008254</v>
      </c>
      <c r="E82" s="128">
        <v>99767462</v>
      </c>
      <c r="F82" s="128">
        <v>10176141608</v>
      </c>
      <c r="G82" s="128">
        <v>45330551</v>
      </c>
      <c r="H82" s="128">
        <v>2751783</v>
      </c>
      <c r="I82" s="128">
        <v>10680697684</v>
      </c>
      <c r="J82" s="128">
        <v>10557401491</v>
      </c>
      <c r="K82" s="128">
        <v>914179</v>
      </c>
      <c r="L82" s="128">
        <v>30095733</v>
      </c>
      <c r="M82" s="128">
        <v>429185823</v>
      </c>
      <c r="N82" s="128">
        <v>30732232</v>
      </c>
      <c r="O82" s="128">
        <v>2227183930</v>
      </c>
      <c r="P82" s="128">
        <v>6252724050</v>
      </c>
      <c r="Q82" s="128">
        <v>20982546</v>
      </c>
      <c r="R82" s="128">
        <v>0</v>
      </c>
      <c r="S82" s="128">
        <v>867361010</v>
      </c>
      <c r="T82" s="128">
        <v>989253674</v>
      </c>
      <c r="U82" s="128">
        <v>184446342</v>
      </c>
      <c r="V82" s="128">
        <v>19601657</v>
      </c>
      <c r="W82" s="128">
        <v>389123</v>
      </c>
      <c r="X82" s="128">
        <v>7377619</v>
      </c>
      <c r="Y82" s="128">
        <v>150637</v>
      </c>
      <c r="Z82" s="128">
        <v>68368953</v>
      </c>
      <c r="AA82" s="128">
        <v>0</v>
      </c>
    </row>
    <row r="83" spans="1:27" ht="15" hidden="1" customHeight="1" outlineLevel="1">
      <c r="A83" s="186" t="s">
        <v>234</v>
      </c>
      <c r="B83" s="128">
        <v>834649781</v>
      </c>
      <c r="C83" s="128">
        <v>2164724</v>
      </c>
      <c r="D83" s="128">
        <v>746076293</v>
      </c>
      <c r="E83" s="128">
        <v>168263</v>
      </c>
      <c r="F83" s="128">
        <v>614533122</v>
      </c>
      <c r="G83" s="128">
        <v>52374239</v>
      </c>
      <c r="H83" s="128">
        <v>542548</v>
      </c>
      <c r="I83" s="128">
        <v>117618666</v>
      </c>
      <c r="J83" s="128">
        <v>1111463633</v>
      </c>
      <c r="K83" s="128">
        <v>511074</v>
      </c>
      <c r="L83" s="128">
        <v>281255</v>
      </c>
      <c r="M83" s="128">
        <v>16728256</v>
      </c>
      <c r="N83" s="128">
        <v>6569222</v>
      </c>
      <c r="O83" s="128">
        <v>1613611</v>
      </c>
      <c r="P83" s="128">
        <v>76097183</v>
      </c>
      <c r="Q83" s="128">
        <v>1885334638</v>
      </c>
      <c r="R83" s="128">
        <v>8225536</v>
      </c>
      <c r="S83" s="128">
        <v>907409</v>
      </c>
      <c r="T83" s="128">
        <v>1804740</v>
      </c>
      <c r="U83" s="128">
        <v>1315669490</v>
      </c>
      <c r="V83" s="128">
        <v>134528161</v>
      </c>
      <c r="W83" s="128">
        <v>55076715</v>
      </c>
      <c r="X83" s="128">
        <v>6292525</v>
      </c>
      <c r="Y83" s="128">
        <v>79068246</v>
      </c>
      <c r="Z83" s="128">
        <v>72645837</v>
      </c>
      <c r="AA83" s="128">
        <v>136521</v>
      </c>
    </row>
    <row r="84" spans="1:27" ht="15" hidden="1" customHeight="1" outlineLevel="1">
      <c r="A84" s="186" t="s">
        <v>227</v>
      </c>
      <c r="B84" s="128">
        <v>444542870</v>
      </c>
      <c r="C84" s="128">
        <v>121220723</v>
      </c>
      <c r="D84" s="128">
        <v>380670476</v>
      </c>
      <c r="E84" s="128">
        <v>192245315</v>
      </c>
      <c r="F84" s="128">
        <v>2612941418</v>
      </c>
      <c r="G84" s="128">
        <v>21246637</v>
      </c>
      <c r="H84" s="128">
        <v>73102462</v>
      </c>
      <c r="I84" s="128">
        <v>14682887</v>
      </c>
      <c r="J84" s="128">
        <v>812619095</v>
      </c>
      <c r="K84" s="128">
        <v>561334</v>
      </c>
      <c r="L84" s="128">
        <v>9292584</v>
      </c>
      <c r="M84" s="128">
        <v>416082307</v>
      </c>
      <c r="N84" s="128">
        <v>667551857</v>
      </c>
      <c r="O84" s="128">
        <v>372595315</v>
      </c>
      <c r="P84" s="128">
        <v>4226720021</v>
      </c>
      <c r="Q84" s="128">
        <v>702499946</v>
      </c>
      <c r="R84" s="128">
        <v>384882</v>
      </c>
      <c r="S84" s="128">
        <v>219696469</v>
      </c>
      <c r="T84" s="128">
        <v>2730343336</v>
      </c>
      <c r="U84" s="128">
        <v>470429861</v>
      </c>
      <c r="V84" s="128">
        <v>37436235</v>
      </c>
      <c r="W84" s="128">
        <v>5115763</v>
      </c>
      <c r="X84" s="128">
        <v>95070267</v>
      </c>
      <c r="Y84" s="128">
        <v>4211192</v>
      </c>
      <c r="Z84" s="128">
        <v>1993017</v>
      </c>
      <c r="AA84" s="128">
        <v>51097953</v>
      </c>
    </row>
    <row r="85" spans="1:27" ht="15" hidden="1" customHeight="1" outlineLevel="1">
      <c r="A85" s="186" t="s">
        <v>237</v>
      </c>
      <c r="B85" s="128">
        <v>702199296</v>
      </c>
      <c r="C85" s="128">
        <v>5858211</v>
      </c>
      <c r="D85" s="128">
        <v>2100797</v>
      </c>
      <c r="E85" s="128">
        <v>1415016</v>
      </c>
      <c r="F85" s="128">
        <v>1402290616</v>
      </c>
      <c r="G85" s="128">
        <v>608389</v>
      </c>
      <c r="H85" s="128">
        <v>4726653</v>
      </c>
      <c r="I85" s="128">
        <v>18782710</v>
      </c>
      <c r="J85" s="128">
        <v>341671190</v>
      </c>
      <c r="K85" s="128">
        <v>309029</v>
      </c>
      <c r="L85" s="128">
        <v>906537</v>
      </c>
      <c r="M85" s="128">
        <v>35456851</v>
      </c>
      <c r="N85" s="128">
        <v>4713608</v>
      </c>
      <c r="O85" s="128">
        <v>4300522</v>
      </c>
      <c r="P85" s="128">
        <v>202480511</v>
      </c>
      <c r="Q85" s="128">
        <v>1361846</v>
      </c>
      <c r="R85" s="128">
        <v>913036</v>
      </c>
      <c r="S85" s="128">
        <v>5320518</v>
      </c>
      <c r="T85" s="128">
        <v>8395904</v>
      </c>
      <c r="U85" s="128">
        <v>6627349</v>
      </c>
      <c r="V85" s="128">
        <v>60692846</v>
      </c>
      <c r="W85" s="128">
        <v>4618705</v>
      </c>
      <c r="X85" s="128">
        <v>6279286</v>
      </c>
      <c r="Y85" s="128">
        <v>108224</v>
      </c>
      <c r="Z85" s="128">
        <v>66473188</v>
      </c>
      <c r="AA85" s="128">
        <v>75012595</v>
      </c>
    </row>
    <row r="86" spans="1:27" ht="15" customHeight="1" collapsed="1">
      <c r="B86" s="175" t="s">
        <v>516</v>
      </c>
      <c r="C86" s="350" t="s">
        <v>517</v>
      </c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1" t="s">
        <v>518</v>
      </c>
      <c r="T86" s="348"/>
      <c r="U86" s="348"/>
      <c r="V86" s="348"/>
      <c r="W86" s="348"/>
      <c r="X86" s="348"/>
      <c r="Y86" s="348"/>
      <c r="Z86" s="348"/>
      <c r="AA86" s="348"/>
    </row>
    <row r="88" spans="1:27" s="154" customFormat="1" ht="15" hidden="1" customHeight="1" outlineLevel="1">
      <c r="A88" s="185" t="s">
        <v>506</v>
      </c>
      <c r="B88" s="184" t="s">
        <v>214</v>
      </c>
      <c r="C88" s="184" t="s">
        <v>231</v>
      </c>
      <c r="D88" s="184" t="s">
        <v>224</v>
      </c>
      <c r="E88" s="184" t="s">
        <v>221</v>
      </c>
      <c r="F88" s="184" t="s">
        <v>212</v>
      </c>
      <c r="G88" s="184" t="s">
        <v>226</v>
      </c>
      <c r="H88" s="184" t="s">
        <v>229</v>
      </c>
      <c r="I88" s="184" t="s">
        <v>220</v>
      </c>
      <c r="J88" s="184" t="s">
        <v>216</v>
      </c>
      <c r="K88" s="184" t="s">
        <v>236</v>
      </c>
      <c r="L88" s="184" t="s">
        <v>233</v>
      </c>
      <c r="M88" s="184" t="s">
        <v>222</v>
      </c>
      <c r="N88" s="184" t="s">
        <v>225</v>
      </c>
      <c r="O88" s="184" t="s">
        <v>217</v>
      </c>
      <c r="P88" s="184" t="s">
        <v>215</v>
      </c>
      <c r="Q88" s="184" t="s">
        <v>230</v>
      </c>
      <c r="R88" s="184" t="s">
        <v>235</v>
      </c>
      <c r="S88" s="184" t="s">
        <v>219</v>
      </c>
      <c r="T88" s="184" t="s">
        <v>218</v>
      </c>
      <c r="U88" s="184" t="s">
        <v>213</v>
      </c>
      <c r="V88" s="184" t="s">
        <v>223</v>
      </c>
      <c r="W88" s="184" t="s">
        <v>232</v>
      </c>
      <c r="X88" s="184" t="s">
        <v>228</v>
      </c>
      <c r="Y88" s="184" t="s">
        <v>234</v>
      </c>
      <c r="Z88" s="184" t="s">
        <v>227</v>
      </c>
      <c r="AA88" s="184" t="s">
        <v>237</v>
      </c>
    </row>
    <row r="89" spans="1:27" ht="15" hidden="1" customHeight="1" outlineLevel="1">
      <c r="A89" s="186" t="s">
        <v>214</v>
      </c>
      <c r="B89" s="128">
        <v>1</v>
      </c>
      <c r="C89" s="128">
        <v>20</v>
      </c>
      <c r="D89" s="128">
        <v>33</v>
      </c>
      <c r="E89" s="128">
        <v>52</v>
      </c>
      <c r="F89" s="128">
        <v>0</v>
      </c>
      <c r="G89" s="128">
        <v>12</v>
      </c>
      <c r="H89" s="128">
        <v>18</v>
      </c>
      <c r="I89" s="128">
        <v>5</v>
      </c>
      <c r="J89" s="128">
        <v>39</v>
      </c>
      <c r="K89" s="128">
        <v>1</v>
      </c>
      <c r="L89" s="128">
        <v>12</v>
      </c>
      <c r="M89" s="128">
        <v>57</v>
      </c>
      <c r="N89" s="128">
        <v>26</v>
      </c>
      <c r="O89" s="128">
        <v>181</v>
      </c>
      <c r="P89" s="128">
        <v>1</v>
      </c>
      <c r="Q89" s="128">
        <v>20</v>
      </c>
      <c r="R89" s="128">
        <v>1</v>
      </c>
      <c r="S89" s="128">
        <v>75</v>
      </c>
      <c r="T89" s="128">
        <v>95</v>
      </c>
      <c r="U89" s="128">
        <v>104</v>
      </c>
      <c r="V89" s="128">
        <v>9</v>
      </c>
      <c r="W89" s="128">
        <v>20</v>
      </c>
      <c r="X89" s="128">
        <v>13</v>
      </c>
      <c r="Y89" s="128">
        <v>1</v>
      </c>
      <c r="Z89" s="128">
        <v>26</v>
      </c>
      <c r="AA89" s="128">
        <v>1</v>
      </c>
    </row>
    <row r="90" spans="1:27" ht="15" hidden="1" customHeight="1" outlineLevel="1">
      <c r="A90" s="186" t="s">
        <v>231</v>
      </c>
      <c r="B90" s="128">
        <v>11</v>
      </c>
      <c r="C90" s="128">
        <v>1</v>
      </c>
      <c r="D90" s="128">
        <v>0</v>
      </c>
      <c r="E90" s="128">
        <v>0</v>
      </c>
      <c r="F90" s="128">
        <v>47</v>
      </c>
      <c r="G90" s="128">
        <v>0</v>
      </c>
      <c r="H90" s="128">
        <v>0</v>
      </c>
      <c r="I90" s="128">
        <v>0</v>
      </c>
      <c r="J90" s="128">
        <v>6</v>
      </c>
      <c r="K90" s="128">
        <v>1</v>
      </c>
      <c r="L90" s="128">
        <v>0</v>
      </c>
      <c r="M90" s="128">
        <v>17</v>
      </c>
      <c r="N90" s="128">
        <v>0</v>
      </c>
      <c r="O90" s="128">
        <v>0</v>
      </c>
      <c r="P90" s="128">
        <v>19</v>
      </c>
      <c r="Q90" s="128">
        <v>0</v>
      </c>
      <c r="R90" s="128">
        <v>0</v>
      </c>
      <c r="S90" s="128">
        <v>11</v>
      </c>
      <c r="T90" s="128">
        <v>2</v>
      </c>
      <c r="U90" s="128">
        <v>1</v>
      </c>
      <c r="V90" s="128">
        <v>21</v>
      </c>
      <c r="W90" s="128">
        <v>0</v>
      </c>
      <c r="X90" s="128">
        <v>0</v>
      </c>
      <c r="Y90" s="128">
        <v>0</v>
      </c>
      <c r="Z90" s="128">
        <v>11</v>
      </c>
      <c r="AA90" s="128">
        <v>0</v>
      </c>
    </row>
    <row r="91" spans="1:27" ht="15" hidden="1" customHeight="1" outlineLevel="1">
      <c r="A91" s="186" t="s">
        <v>224</v>
      </c>
      <c r="B91" s="128">
        <v>31</v>
      </c>
      <c r="C91" s="128">
        <v>0</v>
      </c>
      <c r="D91" s="128">
        <v>4</v>
      </c>
      <c r="E91" s="128">
        <v>0</v>
      </c>
      <c r="F91" s="128">
        <v>38</v>
      </c>
      <c r="G91" s="128">
        <v>0</v>
      </c>
      <c r="H91" s="128">
        <v>0</v>
      </c>
      <c r="I91" s="128">
        <v>38</v>
      </c>
      <c r="J91" s="128">
        <v>10</v>
      </c>
      <c r="K91" s="128">
        <v>0</v>
      </c>
      <c r="L91" s="128">
        <v>18</v>
      </c>
      <c r="M91" s="128">
        <v>9</v>
      </c>
      <c r="N91" s="128">
        <v>0</v>
      </c>
      <c r="O91" s="128">
        <v>0</v>
      </c>
      <c r="P91" s="128">
        <v>45</v>
      </c>
      <c r="Q91" s="128">
        <v>0</v>
      </c>
      <c r="R91" s="128">
        <v>1</v>
      </c>
      <c r="S91" s="128">
        <v>11</v>
      </c>
      <c r="T91" s="128">
        <v>1</v>
      </c>
      <c r="U91" s="128">
        <v>15</v>
      </c>
      <c r="V91" s="128">
        <v>7</v>
      </c>
      <c r="W91" s="128">
        <v>0</v>
      </c>
      <c r="X91" s="128">
        <v>0</v>
      </c>
      <c r="Y91" s="128">
        <v>0</v>
      </c>
      <c r="Z91" s="128">
        <v>1</v>
      </c>
      <c r="AA91" s="128">
        <v>0</v>
      </c>
    </row>
    <row r="92" spans="1:27" ht="15" hidden="1" customHeight="1" outlineLevel="1">
      <c r="A92" s="186" t="s">
        <v>221</v>
      </c>
      <c r="B92" s="128">
        <v>48</v>
      </c>
      <c r="C92" s="128">
        <v>20</v>
      </c>
      <c r="D92" s="128">
        <v>9</v>
      </c>
      <c r="E92" s="128">
        <v>13</v>
      </c>
      <c r="F92" s="128">
        <v>57</v>
      </c>
      <c r="G92" s="128">
        <v>11</v>
      </c>
      <c r="H92" s="128">
        <v>7</v>
      </c>
      <c r="I92" s="128">
        <v>25</v>
      </c>
      <c r="J92" s="128">
        <v>50</v>
      </c>
      <c r="K92" s="128">
        <v>3</v>
      </c>
      <c r="L92" s="128">
        <v>1</v>
      </c>
      <c r="M92" s="128">
        <v>11</v>
      </c>
      <c r="N92" s="128">
        <v>14</v>
      </c>
      <c r="O92" s="128">
        <v>16</v>
      </c>
      <c r="P92" s="128">
        <v>41</v>
      </c>
      <c r="Q92" s="128">
        <v>6</v>
      </c>
      <c r="R92" s="128">
        <v>0</v>
      </c>
      <c r="S92" s="128">
        <v>14</v>
      </c>
      <c r="T92" s="128">
        <v>35</v>
      </c>
      <c r="U92" s="128">
        <v>56</v>
      </c>
      <c r="V92" s="128">
        <v>10</v>
      </c>
      <c r="W92" s="128">
        <v>2</v>
      </c>
      <c r="X92" s="128">
        <v>19</v>
      </c>
      <c r="Y92" s="128">
        <v>0</v>
      </c>
      <c r="Z92" s="128">
        <v>10</v>
      </c>
      <c r="AA92" s="128">
        <v>0</v>
      </c>
    </row>
    <row r="93" spans="1:27" ht="15" hidden="1" customHeight="1" outlineLevel="1">
      <c r="A93" s="186" t="s">
        <v>212</v>
      </c>
      <c r="B93" s="128">
        <v>110</v>
      </c>
      <c r="C93" s="128">
        <v>23</v>
      </c>
      <c r="D93" s="128">
        <v>45</v>
      </c>
      <c r="E93" s="128">
        <v>126</v>
      </c>
      <c r="F93" s="128">
        <v>48</v>
      </c>
      <c r="G93" s="128">
        <v>30</v>
      </c>
      <c r="H93" s="128">
        <v>15</v>
      </c>
      <c r="I93" s="128">
        <v>33</v>
      </c>
      <c r="J93" s="128">
        <v>41</v>
      </c>
      <c r="K93" s="128">
        <v>3</v>
      </c>
      <c r="L93" s="128">
        <v>5</v>
      </c>
      <c r="M93" s="128">
        <v>55</v>
      </c>
      <c r="N93" s="128">
        <v>47</v>
      </c>
      <c r="O93" s="128">
        <v>111</v>
      </c>
      <c r="P93" s="128">
        <v>33</v>
      </c>
      <c r="Q93" s="128">
        <v>28</v>
      </c>
      <c r="R93" s="128">
        <v>2</v>
      </c>
      <c r="S93" s="128">
        <v>169</v>
      </c>
      <c r="T93" s="128">
        <v>115</v>
      </c>
      <c r="U93" s="128">
        <v>83</v>
      </c>
      <c r="V93" s="128">
        <v>6</v>
      </c>
      <c r="W93" s="128">
        <v>24</v>
      </c>
      <c r="X93" s="128">
        <v>50</v>
      </c>
      <c r="Y93" s="128">
        <v>9</v>
      </c>
      <c r="Z93" s="128">
        <v>26</v>
      </c>
      <c r="AA93" s="128">
        <v>0</v>
      </c>
    </row>
    <row r="94" spans="1:27" ht="15" hidden="1" customHeight="1" outlineLevel="1">
      <c r="A94" s="186" t="s">
        <v>226</v>
      </c>
      <c r="B94" s="128">
        <v>25</v>
      </c>
      <c r="C94" s="128">
        <v>2</v>
      </c>
      <c r="D94" s="128">
        <v>3</v>
      </c>
      <c r="E94" s="128">
        <v>2</v>
      </c>
      <c r="F94" s="128">
        <v>20</v>
      </c>
      <c r="G94" s="128">
        <v>11</v>
      </c>
      <c r="H94" s="128">
        <v>1</v>
      </c>
      <c r="I94" s="128">
        <v>8</v>
      </c>
      <c r="J94" s="128">
        <v>23</v>
      </c>
      <c r="K94" s="128">
        <v>1</v>
      </c>
      <c r="L94" s="128">
        <v>0</v>
      </c>
      <c r="M94" s="128">
        <v>8</v>
      </c>
      <c r="N94" s="128">
        <v>5</v>
      </c>
      <c r="O94" s="128">
        <v>1</v>
      </c>
      <c r="P94" s="128">
        <v>40</v>
      </c>
      <c r="Q94" s="128">
        <v>2</v>
      </c>
      <c r="R94" s="128">
        <v>0</v>
      </c>
      <c r="S94" s="128">
        <v>16</v>
      </c>
      <c r="T94" s="128">
        <v>5</v>
      </c>
      <c r="U94" s="128">
        <v>37</v>
      </c>
      <c r="V94" s="128">
        <v>8</v>
      </c>
      <c r="W94" s="128">
        <v>0</v>
      </c>
      <c r="X94" s="128">
        <v>3</v>
      </c>
      <c r="Y94" s="128">
        <v>0</v>
      </c>
      <c r="Z94" s="128">
        <v>2</v>
      </c>
      <c r="AA94" s="128">
        <v>0</v>
      </c>
    </row>
    <row r="95" spans="1:27" ht="15" hidden="1" customHeight="1" outlineLevel="1">
      <c r="A95" s="186" t="s">
        <v>229</v>
      </c>
      <c r="B95" s="128">
        <v>24</v>
      </c>
      <c r="C95" s="128">
        <v>3</v>
      </c>
      <c r="D95" s="128">
        <v>2</v>
      </c>
      <c r="E95" s="128">
        <v>2</v>
      </c>
      <c r="F95" s="128">
        <v>28</v>
      </c>
      <c r="G95" s="128">
        <v>3</v>
      </c>
      <c r="H95" s="128">
        <v>4</v>
      </c>
      <c r="I95" s="128">
        <v>35</v>
      </c>
      <c r="J95" s="128">
        <v>18</v>
      </c>
      <c r="K95" s="128">
        <v>1</v>
      </c>
      <c r="L95" s="128">
        <v>0</v>
      </c>
      <c r="M95" s="128">
        <v>7</v>
      </c>
      <c r="N95" s="128">
        <v>3</v>
      </c>
      <c r="O95" s="128">
        <v>4</v>
      </c>
      <c r="P95" s="128">
        <v>23</v>
      </c>
      <c r="Q95" s="128">
        <v>1</v>
      </c>
      <c r="R95" s="128">
        <v>0</v>
      </c>
      <c r="S95" s="128">
        <v>12</v>
      </c>
      <c r="T95" s="128">
        <v>9</v>
      </c>
      <c r="U95" s="128">
        <v>16</v>
      </c>
      <c r="V95" s="128">
        <v>7</v>
      </c>
      <c r="W95" s="128">
        <v>0</v>
      </c>
      <c r="X95" s="128">
        <v>5</v>
      </c>
      <c r="Y95" s="128">
        <v>0</v>
      </c>
      <c r="Z95" s="128">
        <v>1</v>
      </c>
      <c r="AA95" s="128">
        <v>0</v>
      </c>
    </row>
    <row r="96" spans="1:27" ht="15" hidden="1" customHeight="1" outlineLevel="1">
      <c r="A96" s="186" t="s">
        <v>220</v>
      </c>
      <c r="B96" s="128">
        <v>114</v>
      </c>
      <c r="C96" s="128">
        <v>2</v>
      </c>
      <c r="D96" s="128">
        <v>2</v>
      </c>
      <c r="E96" s="128">
        <v>1</v>
      </c>
      <c r="F96" s="128">
        <v>302</v>
      </c>
      <c r="G96" s="128">
        <v>2</v>
      </c>
      <c r="H96" s="128">
        <v>1</v>
      </c>
      <c r="I96" s="128">
        <v>6</v>
      </c>
      <c r="J96" s="128">
        <v>97</v>
      </c>
      <c r="K96" s="128">
        <v>0</v>
      </c>
      <c r="L96" s="128">
        <v>0</v>
      </c>
      <c r="M96" s="128">
        <v>2</v>
      </c>
      <c r="N96" s="128">
        <v>3</v>
      </c>
      <c r="O96" s="128">
        <v>1</v>
      </c>
      <c r="P96" s="128">
        <v>49</v>
      </c>
      <c r="Q96" s="128">
        <v>1</v>
      </c>
      <c r="R96" s="128">
        <v>0</v>
      </c>
      <c r="S96" s="128">
        <v>8</v>
      </c>
      <c r="T96" s="128">
        <v>5</v>
      </c>
      <c r="U96" s="128">
        <v>32</v>
      </c>
      <c r="V96" s="128">
        <v>8</v>
      </c>
      <c r="W96" s="128">
        <v>0</v>
      </c>
      <c r="X96" s="128">
        <v>4</v>
      </c>
      <c r="Y96" s="128">
        <v>0</v>
      </c>
      <c r="Z96" s="128">
        <v>4</v>
      </c>
      <c r="AA96" s="128">
        <v>0</v>
      </c>
    </row>
    <row r="97" spans="1:27" ht="15" hidden="1" customHeight="1" outlineLevel="1">
      <c r="A97" s="186" t="s">
        <v>216</v>
      </c>
      <c r="B97" s="128">
        <v>10</v>
      </c>
      <c r="C97" s="128">
        <v>5</v>
      </c>
      <c r="D97" s="128">
        <v>32</v>
      </c>
      <c r="E97" s="128">
        <v>33</v>
      </c>
      <c r="F97" s="128">
        <v>23</v>
      </c>
      <c r="G97" s="128">
        <v>17</v>
      </c>
      <c r="H97" s="128">
        <v>25</v>
      </c>
      <c r="I97" s="128">
        <v>6</v>
      </c>
      <c r="J97" s="128">
        <v>1</v>
      </c>
      <c r="K97" s="128">
        <v>1</v>
      </c>
      <c r="L97" s="128">
        <v>8</v>
      </c>
      <c r="M97" s="128">
        <v>37</v>
      </c>
      <c r="N97" s="128">
        <v>37</v>
      </c>
      <c r="O97" s="128">
        <v>179</v>
      </c>
      <c r="P97" s="128">
        <v>24</v>
      </c>
      <c r="Q97" s="128">
        <v>6</v>
      </c>
      <c r="R97" s="128">
        <v>0</v>
      </c>
      <c r="S97" s="128">
        <v>27</v>
      </c>
      <c r="T97" s="128">
        <v>86</v>
      </c>
      <c r="U97" s="128">
        <v>93</v>
      </c>
      <c r="V97" s="128">
        <v>1</v>
      </c>
      <c r="W97" s="128">
        <v>14</v>
      </c>
      <c r="X97" s="128">
        <v>7</v>
      </c>
      <c r="Y97" s="128">
        <v>2</v>
      </c>
      <c r="Z97" s="128">
        <v>0</v>
      </c>
      <c r="AA97" s="128">
        <v>2</v>
      </c>
    </row>
    <row r="98" spans="1:27" ht="15" hidden="1" customHeight="1" outlineLevel="1">
      <c r="A98" s="186" t="s">
        <v>236</v>
      </c>
      <c r="B98" s="128">
        <v>2</v>
      </c>
      <c r="C98" s="128">
        <v>0</v>
      </c>
      <c r="D98" s="128">
        <v>0</v>
      </c>
      <c r="E98" s="128">
        <v>0</v>
      </c>
      <c r="F98" s="128">
        <v>2</v>
      </c>
      <c r="G98" s="128">
        <v>0</v>
      </c>
      <c r="H98" s="128">
        <v>0</v>
      </c>
      <c r="I98" s="128">
        <v>0</v>
      </c>
      <c r="J98" s="128">
        <v>3</v>
      </c>
      <c r="K98" s="128">
        <v>0</v>
      </c>
      <c r="L98" s="128">
        <v>0</v>
      </c>
      <c r="M98" s="128">
        <v>0</v>
      </c>
      <c r="N98" s="128">
        <v>0</v>
      </c>
      <c r="O98" s="128">
        <v>0</v>
      </c>
      <c r="P98" s="128">
        <v>3</v>
      </c>
      <c r="Q98" s="128">
        <v>0</v>
      </c>
      <c r="R98" s="128">
        <v>0</v>
      </c>
      <c r="S98" s="128">
        <v>0</v>
      </c>
      <c r="T98" s="128">
        <v>0</v>
      </c>
      <c r="U98" s="128">
        <v>0</v>
      </c>
      <c r="V98" s="128">
        <v>8</v>
      </c>
      <c r="W98" s="128">
        <v>0</v>
      </c>
      <c r="X98" s="128">
        <v>0</v>
      </c>
      <c r="Y98" s="128">
        <v>0</v>
      </c>
      <c r="Z98" s="128">
        <v>0</v>
      </c>
      <c r="AA98" s="128">
        <v>0</v>
      </c>
    </row>
    <row r="99" spans="1:27" ht="15" hidden="1" customHeight="1" outlineLevel="1">
      <c r="A99" s="186" t="s">
        <v>233</v>
      </c>
      <c r="B99" s="128">
        <v>6</v>
      </c>
      <c r="C99" s="128">
        <v>1</v>
      </c>
      <c r="D99" s="128">
        <v>1</v>
      </c>
      <c r="E99" s="128">
        <v>1</v>
      </c>
      <c r="F99" s="128">
        <v>29</v>
      </c>
      <c r="G99" s="128">
        <v>1</v>
      </c>
      <c r="H99" s="128">
        <v>0</v>
      </c>
      <c r="I99" s="128">
        <v>2</v>
      </c>
      <c r="J99" s="128">
        <v>14</v>
      </c>
      <c r="K99" s="128">
        <v>0</v>
      </c>
      <c r="L99" s="128">
        <v>0</v>
      </c>
      <c r="M99" s="128">
        <v>2</v>
      </c>
      <c r="N99" s="128">
        <v>1</v>
      </c>
      <c r="O99" s="128">
        <v>9</v>
      </c>
      <c r="P99" s="128">
        <v>4</v>
      </c>
      <c r="Q99" s="128">
        <v>0</v>
      </c>
      <c r="R99" s="128">
        <v>0</v>
      </c>
      <c r="S99" s="128">
        <v>0</v>
      </c>
      <c r="T99" s="128">
        <v>5</v>
      </c>
      <c r="U99" s="128">
        <v>4</v>
      </c>
      <c r="V99" s="128">
        <v>1</v>
      </c>
      <c r="W99" s="128">
        <v>0</v>
      </c>
      <c r="X99" s="128">
        <v>2</v>
      </c>
      <c r="Y99" s="128">
        <v>0</v>
      </c>
      <c r="Z99" s="128">
        <v>2</v>
      </c>
      <c r="AA99" s="128">
        <v>0</v>
      </c>
    </row>
    <row r="100" spans="1:27" ht="15" hidden="1" customHeight="1" outlineLevel="1">
      <c r="A100" s="186" t="s">
        <v>222</v>
      </c>
      <c r="B100" s="128">
        <v>40</v>
      </c>
      <c r="C100" s="128">
        <v>3</v>
      </c>
      <c r="D100" s="128">
        <v>2</v>
      </c>
      <c r="E100" s="128">
        <v>36</v>
      </c>
      <c r="F100" s="128">
        <v>64</v>
      </c>
      <c r="G100" s="128">
        <v>10</v>
      </c>
      <c r="H100" s="128">
        <v>1</v>
      </c>
      <c r="I100" s="128">
        <v>4</v>
      </c>
      <c r="J100" s="128">
        <v>47</v>
      </c>
      <c r="K100" s="128">
        <v>0</v>
      </c>
      <c r="L100" s="128">
        <v>3</v>
      </c>
      <c r="M100" s="128">
        <v>56</v>
      </c>
      <c r="N100" s="128">
        <v>4</v>
      </c>
      <c r="O100" s="128">
        <v>2</v>
      </c>
      <c r="P100" s="128">
        <v>41</v>
      </c>
      <c r="Q100" s="128">
        <v>3</v>
      </c>
      <c r="R100" s="128">
        <v>0</v>
      </c>
      <c r="S100" s="128">
        <v>2</v>
      </c>
      <c r="T100" s="128">
        <v>11</v>
      </c>
      <c r="U100" s="128">
        <v>15</v>
      </c>
      <c r="V100" s="128">
        <v>8</v>
      </c>
      <c r="W100" s="128">
        <v>3</v>
      </c>
      <c r="X100" s="128">
        <v>5</v>
      </c>
      <c r="Y100" s="128">
        <v>0</v>
      </c>
      <c r="Z100" s="128">
        <v>31</v>
      </c>
      <c r="AA100" s="128">
        <v>0</v>
      </c>
    </row>
    <row r="101" spans="1:27" ht="15" hidden="1" customHeight="1" outlineLevel="1">
      <c r="A101" s="186" t="s">
        <v>225</v>
      </c>
      <c r="B101" s="128">
        <v>44</v>
      </c>
      <c r="C101" s="128">
        <v>7</v>
      </c>
      <c r="D101" s="128">
        <v>1</v>
      </c>
      <c r="E101" s="128">
        <v>1</v>
      </c>
      <c r="F101" s="128">
        <v>68</v>
      </c>
      <c r="G101" s="128">
        <v>2</v>
      </c>
      <c r="H101" s="128">
        <v>1</v>
      </c>
      <c r="I101" s="128">
        <v>3</v>
      </c>
      <c r="J101" s="128">
        <v>25</v>
      </c>
      <c r="K101" s="128">
        <v>0</v>
      </c>
      <c r="L101" s="128">
        <v>0</v>
      </c>
      <c r="M101" s="128">
        <v>1</v>
      </c>
      <c r="N101" s="128">
        <v>5</v>
      </c>
      <c r="O101" s="128">
        <v>2</v>
      </c>
      <c r="P101" s="128">
        <v>29</v>
      </c>
      <c r="Q101" s="128">
        <v>11</v>
      </c>
      <c r="R101" s="128">
        <v>0</v>
      </c>
      <c r="S101" s="128">
        <v>3</v>
      </c>
      <c r="T101" s="128">
        <v>10</v>
      </c>
      <c r="U101" s="128">
        <v>9</v>
      </c>
      <c r="V101" s="128">
        <v>8</v>
      </c>
      <c r="W101" s="128">
        <v>0</v>
      </c>
      <c r="X101" s="128">
        <v>4</v>
      </c>
      <c r="Y101" s="128">
        <v>0</v>
      </c>
      <c r="Z101" s="128">
        <v>18</v>
      </c>
      <c r="AA101" s="128">
        <v>0</v>
      </c>
    </row>
    <row r="102" spans="1:27" ht="15" hidden="1" customHeight="1" outlineLevel="1">
      <c r="A102" s="186" t="s">
        <v>217</v>
      </c>
      <c r="B102" s="128">
        <v>40</v>
      </c>
      <c r="C102" s="128">
        <v>7</v>
      </c>
      <c r="D102" s="128">
        <v>25</v>
      </c>
      <c r="E102" s="128">
        <v>146</v>
      </c>
      <c r="F102" s="128">
        <v>66</v>
      </c>
      <c r="G102" s="128">
        <v>8</v>
      </c>
      <c r="H102" s="128">
        <v>92</v>
      </c>
      <c r="I102" s="128">
        <v>16</v>
      </c>
      <c r="J102" s="128">
        <v>33</v>
      </c>
      <c r="K102" s="128">
        <v>2</v>
      </c>
      <c r="L102" s="128">
        <v>8</v>
      </c>
      <c r="M102" s="128">
        <v>9</v>
      </c>
      <c r="N102" s="128">
        <v>7</v>
      </c>
      <c r="O102" s="128">
        <v>8</v>
      </c>
      <c r="P102" s="128">
        <v>60</v>
      </c>
      <c r="Q102" s="128">
        <v>4</v>
      </c>
      <c r="R102" s="128">
        <v>1</v>
      </c>
      <c r="S102" s="128">
        <v>3</v>
      </c>
      <c r="T102" s="128">
        <v>33</v>
      </c>
      <c r="U102" s="128">
        <v>106</v>
      </c>
      <c r="V102" s="128">
        <v>6</v>
      </c>
      <c r="W102" s="128">
        <v>2</v>
      </c>
      <c r="X102" s="128">
        <v>12</v>
      </c>
      <c r="Y102" s="128">
        <v>0</v>
      </c>
      <c r="Z102" s="128">
        <v>11</v>
      </c>
      <c r="AA102" s="128">
        <v>0</v>
      </c>
    </row>
    <row r="103" spans="1:27" ht="15" hidden="1" customHeight="1" outlineLevel="1">
      <c r="A103" s="186" t="s">
        <v>215</v>
      </c>
      <c r="B103" s="128">
        <v>16</v>
      </c>
      <c r="C103" s="128">
        <v>12</v>
      </c>
      <c r="D103" s="128">
        <v>13</v>
      </c>
      <c r="E103" s="128">
        <v>18</v>
      </c>
      <c r="F103" s="128">
        <v>5</v>
      </c>
      <c r="G103" s="128">
        <v>80</v>
      </c>
      <c r="H103" s="128">
        <v>7</v>
      </c>
      <c r="I103" s="128">
        <v>11</v>
      </c>
      <c r="J103" s="128">
        <v>12</v>
      </c>
      <c r="K103" s="128">
        <v>1</v>
      </c>
      <c r="L103" s="128">
        <v>13</v>
      </c>
      <c r="M103" s="128">
        <v>26</v>
      </c>
      <c r="N103" s="128">
        <v>48</v>
      </c>
      <c r="O103" s="128">
        <v>106</v>
      </c>
      <c r="P103" s="128">
        <v>36</v>
      </c>
      <c r="Q103" s="128">
        <v>15</v>
      </c>
      <c r="R103" s="128">
        <v>0</v>
      </c>
      <c r="S103" s="128">
        <v>84</v>
      </c>
      <c r="T103" s="128">
        <v>28</v>
      </c>
      <c r="U103" s="128">
        <v>57</v>
      </c>
      <c r="V103" s="128">
        <v>115</v>
      </c>
      <c r="W103" s="128">
        <v>12</v>
      </c>
      <c r="X103" s="128">
        <v>46</v>
      </c>
      <c r="Y103" s="128">
        <v>0</v>
      </c>
      <c r="Z103" s="128">
        <v>5</v>
      </c>
      <c r="AA103" s="128">
        <v>1</v>
      </c>
    </row>
    <row r="104" spans="1:27" ht="15" hidden="1" customHeight="1" outlineLevel="1">
      <c r="A104" s="186" t="s">
        <v>230</v>
      </c>
      <c r="B104" s="128">
        <v>23</v>
      </c>
      <c r="C104" s="128">
        <v>1</v>
      </c>
      <c r="D104" s="128">
        <v>0</v>
      </c>
      <c r="E104" s="128">
        <v>0</v>
      </c>
      <c r="F104" s="128">
        <v>30</v>
      </c>
      <c r="G104" s="128">
        <v>1</v>
      </c>
      <c r="H104" s="128">
        <v>0</v>
      </c>
      <c r="I104" s="128">
        <v>3</v>
      </c>
      <c r="J104" s="128">
        <v>12</v>
      </c>
      <c r="K104" s="128">
        <v>0</v>
      </c>
      <c r="L104" s="128">
        <v>0</v>
      </c>
      <c r="M104" s="128">
        <v>15</v>
      </c>
      <c r="N104" s="128">
        <v>1</v>
      </c>
      <c r="O104" s="128">
        <v>0</v>
      </c>
      <c r="P104" s="128">
        <v>21</v>
      </c>
      <c r="Q104" s="128">
        <v>10</v>
      </c>
      <c r="R104" s="128">
        <v>0</v>
      </c>
      <c r="S104" s="128">
        <v>18</v>
      </c>
      <c r="T104" s="128">
        <v>5</v>
      </c>
      <c r="U104" s="128">
        <v>11</v>
      </c>
      <c r="V104" s="128">
        <v>6</v>
      </c>
      <c r="W104" s="128">
        <v>0</v>
      </c>
      <c r="X104" s="128">
        <v>1</v>
      </c>
      <c r="Y104" s="128">
        <v>0</v>
      </c>
      <c r="Z104" s="128">
        <v>1</v>
      </c>
      <c r="AA104" s="128">
        <v>0</v>
      </c>
    </row>
    <row r="105" spans="1:27" ht="15" hidden="1" customHeight="1" outlineLevel="1">
      <c r="A105" s="186" t="s">
        <v>235</v>
      </c>
      <c r="B105" s="128">
        <v>0</v>
      </c>
      <c r="C105" s="128">
        <v>0</v>
      </c>
      <c r="D105" s="128">
        <v>0</v>
      </c>
      <c r="E105" s="128">
        <v>0</v>
      </c>
      <c r="F105" s="128">
        <v>0</v>
      </c>
      <c r="G105" s="128">
        <v>0</v>
      </c>
      <c r="H105" s="128">
        <v>0</v>
      </c>
      <c r="I105" s="128">
        <v>0</v>
      </c>
      <c r="J105" s="128">
        <v>0</v>
      </c>
      <c r="K105" s="128">
        <v>0</v>
      </c>
      <c r="L105" s="128">
        <v>0</v>
      </c>
      <c r="M105" s="128">
        <v>0</v>
      </c>
      <c r="N105" s="128">
        <v>0</v>
      </c>
      <c r="O105" s="128">
        <v>0</v>
      </c>
      <c r="P105" s="128">
        <v>0</v>
      </c>
      <c r="Q105" s="128">
        <v>0</v>
      </c>
      <c r="R105" s="128">
        <v>0</v>
      </c>
      <c r="S105" s="128">
        <v>0</v>
      </c>
      <c r="T105" s="128">
        <v>0</v>
      </c>
      <c r="U105" s="128">
        <v>0</v>
      </c>
      <c r="V105" s="128">
        <v>9</v>
      </c>
      <c r="W105" s="128">
        <v>0</v>
      </c>
      <c r="X105" s="128">
        <v>0</v>
      </c>
      <c r="Y105" s="128">
        <v>0</v>
      </c>
      <c r="Z105" s="128">
        <v>0</v>
      </c>
      <c r="AA105" s="128">
        <v>0</v>
      </c>
    </row>
    <row r="106" spans="1:27" ht="15" hidden="1" customHeight="1" outlineLevel="1">
      <c r="A106" s="186" t="s">
        <v>219</v>
      </c>
      <c r="B106" s="128">
        <v>50</v>
      </c>
      <c r="C106" s="128">
        <v>7</v>
      </c>
      <c r="D106" s="128">
        <v>10</v>
      </c>
      <c r="E106" s="128">
        <v>20</v>
      </c>
      <c r="F106" s="128">
        <v>133</v>
      </c>
      <c r="G106" s="128">
        <v>8</v>
      </c>
      <c r="H106" s="128">
        <v>10</v>
      </c>
      <c r="I106" s="128">
        <v>12</v>
      </c>
      <c r="J106" s="128">
        <v>50</v>
      </c>
      <c r="K106" s="128">
        <v>1</v>
      </c>
      <c r="L106" s="128">
        <v>8</v>
      </c>
      <c r="M106" s="128">
        <v>10</v>
      </c>
      <c r="N106" s="128">
        <v>14</v>
      </c>
      <c r="O106" s="128">
        <v>16</v>
      </c>
      <c r="P106" s="128">
        <v>55</v>
      </c>
      <c r="Q106" s="128">
        <v>6</v>
      </c>
      <c r="R106" s="128">
        <v>0</v>
      </c>
      <c r="S106" s="128">
        <v>14</v>
      </c>
      <c r="T106" s="128">
        <v>37</v>
      </c>
      <c r="U106" s="128">
        <v>42</v>
      </c>
      <c r="V106" s="128">
        <v>12</v>
      </c>
      <c r="W106" s="128">
        <v>4</v>
      </c>
      <c r="X106" s="128">
        <v>11</v>
      </c>
      <c r="Y106" s="128">
        <v>0</v>
      </c>
      <c r="Z106" s="128">
        <v>21</v>
      </c>
      <c r="AA106" s="128">
        <v>0</v>
      </c>
    </row>
    <row r="107" spans="1:27" ht="15" hidden="1" customHeight="1" outlineLevel="1">
      <c r="A107" s="186" t="s">
        <v>218</v>
      </c>
      <c r="B107" s="128">
        <v>67</v>
      </c>
      <c r="C107" s="128">
        <v>11</v>
      </c>
      <c r="D107" s="128">
        <v>17</v>
      </c>
      <c r="E107" s="128">
        <v>7</v>
      </c>
      <c r="F107" s="128">
        <v>74</v>
      </c>
      <c r="G107" s="128">
        <v>11</v>
      </c>
      <c r="H107" s="128">
        <v>4</v>
      </c>
      <c r="I107" s="128">
        <v>50</v>
      </c>
      <c r="J107" s="128">
        <v>49</v>
      </c>
      <c r="K107" s="128">
        <v>2</v>
      </c>
      <c r="L107" s="128">
        <v>6</v>
      </c>
      <c r="M107" s="128">
        <v>13</v>
      </c>
      <c r="N107" s="128">
        <v>12</v>
      </c>
      <c r="O107" s="128">
        <v>10</v>
      </c>
      <c r="P107" s="128">
        <v>57</v>
      </c>
      <c r="Q107" s="128">
        <v>20</v>
      </c>
      <c r="R107" s="128">
        <v>2</v>
      </c>
      <c r="S107" s="128">
        <v>4</v>
      </c>
      <c r="T107" s="128">
        <v>43</v>
      </c>
      <c r="U107" s="128">
        <v>109</v>
      </c>
      <c r="V107" s="128">
        <v>20</v>
      </c>
      <c r="W107" s="128">
        <v>2</v>
      </c>
      <c r="X107" s="128">
        <v>24</v>
      </c>
      <c r="Y107" s="128">
        <v>0</v>
      </c>
      <c r="Z107" s="128">
        <v>4</v>
      </c>
      <c r="AA107" s="128">
        <v>0</v>
      </c>
    </row>
    <row r="108" spans="1:27" ht="15" hidden="1" customHeight="1" outlineLevel="1">
      <c r="A108" s="186" t="s">
        <v>213</v>
      </c>
      <c r="B108" s="128">
        <v>59</v>
      </c>
      <c r="C108" s="128">
        <v>10</v>
      </c>
      <c r="D108" s="128">
        <v>11</v>
      </c>
      <c r="E108" s="128">
        <v>7</v>
      </c>
      <c r="F108" s="128">
        <v>75</v>
      </c>
      <c r="G108" s="128">
        <v>9</v>
      </c>
      <c r="H108" s="128">
        <v>3</v>
      </c>
      <c r="I108" s="128">
        <v>330</v>
      </c>
      <c r="J108" s="128">
        <v>76</v>
      </c>
      <c r="K108" s="128">
        <v>1</v>
      </c>
      <c r="L108" s="128">
        <v>2</v>
      </c>
      <c r="M108" s="128">
        <v>17</v>
      </c>
      <c r="N108" s="128">
        <v>11</v>
      </c>
      <c r="O108" s="128">
        <v>7</v>
      </c>
      <c r="P108" s="128">
        <v>115</v>
      </c>
      <c r="Q108" s="128">
        <v>4</v>
      </c>
      <c r="R108" s="128">
        <v>0</v>
      </c>
      <c r="S108" s="128">
        <v>28</v>
      </c>
      <c r="T108" s="128">
        <v>34</v>
      </c>
      <c r="U108" s="128">
        <v>56</v>
      </c>
      <c r="V108" s="128">
        <v>16</v>
      </c>
      <c r="W108" s="128">
        <v>1</v>
      </c>
      <c r="X108" s="128">
        <v>31</v>
      </c>
      <c r="Y108" s="128">
        <v>0</v>
      </c>
      <c r="Z108" s="128">
        <v>16</v>
      </c>
      <c r="AA108" s="128">
        <v>0</v>
      </c>
    </row>
    <row r="109" spans="1:27" ht="15" hidden="1" customHeight="1" outlineLevel="1">
      <c r="A109" s="186" t="s">
        <v>223</v>
      </c>
      <c r="B109" s="128">
        <v>7</v>
      </c>
      <c r="C109" s="128">
        <v>5</v>
      </c>
      <c r="D109" s="128">
        <v>12</v>
      </c>
      <c r="E109" s="128">
        <v>7</v>
      </c>
      <c r="F109" s="128">
        <v>7</v>
      </c>
      <c r="G109" s="128">
        <v>2</v>
      </c>
      <c r="H109" s="128">
        <v>14</v>
      </c>
      <c r="I109" s="128">
        <v>2</v>
      </c>
      <c r="J109" s="128">
        <v>8</v>
      </c>
      <c r="K109" s="128">
        <v>0</v>
      </c>
      <c r="L109" s="128">
        <v>1</v>
      </c>
      <c r="M109" s="128">
        <v>34</v>
      </c>
      <c r="N109" s="128">
        <v>8</v>
      </c>
      <c r="O109" s="128">
        <v>36</v>
      </c>
      <c r="P109" s="128">
        <v>1</v>
      </c>
      <c r="Q109" s="128">
        <v>16</v>
      </c>
      <c r="R109" s="128">
        <v>0</v>
      </c>
      <c r="S109" s="128">
        <v>44</v>
      </c>
      <c r="T109" s="128">
        <v>35</v>
      </c>
      <c r="U109" s="128">
        <v>48</v>
      </c>
      <c r="V109" s="128">
        <v>0</v>
      </c>
      <c r="W109" s="128">
        <v>0</v>
      </c>
      <c r="X109" s="128">
        <v>2</v>
      </c>
      <c r="Y109" s="128">
        <v>0</v>
      </c>
      <c r="Z109" s="128">
        <v>1</v>
      </c>
      <c r="AA109" s="128">
        <v>0</v>
      </c>
    </row>
    <row r="110" spans="1:27" ht="15" hidden="1" customHeight="1" outlineLevel="1">
      <c r="A110" s="186" t="s">
        <v>232</v>
      </c>
      <c r="B110" s="128">
        <v>5</v>
      </c>
      <c r="C110" s="128">
        <v>0</v>
      </c>
      <c r="D110" s="128">
        <v>0</v>
      </c>
      <c r="E110" s="128">
        <v>0</v>
      </c>
      <c r="F110" s="128">
        <v>65</v>
      </c>
      <c r="G110" s="128">
        <v>0</v>
      </c>
      <c r="H110" s="128">
        <v>0</v>
      </c>
      <c r="I110" s="128">
        <v>0</v>
      </c>
      <c r="J110" s="128">
        <v>11</v>
      </c>
      <c r="K110" s="128">
        <v>0</v>
      </c>
      <c r="L110" s="128">
        <v>0</v>
      </c>
      <c r="M110" s="128">
        <v>0</v>
      </c>
      <c r="N110" s="128">
        <v>0</v>
      </c>
      <c r="O110" s="128">
        <v>0</v>
      </c>
      <c r="P110" s="128">
        <v>4</v>
      </c>
      <c r="Q110" s="128">
        <v>0</v>
      </c>
      <c r="R110" s="128">
        <v>0</v>
      </c>
      <c r="S110" s="128">
        <v>0</v>
      </c>
      <c r="T110" s="128">
        <v>0</v>
      </c>
      <c r="U110" s="128">
        <v>0</v>
      </c>
      <c r="V110" s="128">
        <v>0</v>
      </c>
      <c r="W110" s="128">
        <v>0</v>
      </c>
      <c r="X110" s="128">
        <v>0</v>
      </c>
      <c r="Y110" s="128">
        <v>0</v>
      </c>
      <c r="Z110" s="128">
        <v>1</v>
      </c>
      <c r="AA110" s="128">
        <v>0</v>
      </c>
    </row>
    <row r="111" spans="1:27" ht="15" hidden="1" customHeight="1" outlineLevel="1">
      <c r="A111" s="186" t="s">
        <v>228</v>
      </c>
      <c r="B111" s="128">
        <v>66</v>
      </c>
      <c r="C111" s="128">
        <v>1</v>
      </c>
      <c r="D111" s="128">
        <v>1</v>
      </c>
      <c r="E111" s="128">
        <v>2</v>
      </c>
      <c r="F111" s="128">
        <v>39</v>
      </c>
      <c r="G111" s="128">
        <v>1</v>
      </c>
      <c r="H111" s="128">
        <v>0</v>
      </c>
      <c r="I111" s="128">
        <v>44</v>
      </c>
      <c r="J111" s="128">
        <v>39</v>
      </c>
      <c r="K111" s="128">
        <v>0</v>
      </c>
      <c r="L111" s="128">
        <v>0</v>
      </c>
      <c r="M111" s="128">
        <v>2</v>
      </c>
      <c r="N111" s="128">
        <v>1</v>
      </c>
      <c r="O111" s="128">
        <v>12</v>
      </c>
      <c r="P111" s="128">
        <v>29</v>
      </c>
      <c r="Q111" s="128">
        <v>0</v>
      </c>
      <c r="R111" s="128">
        <v>0</v>
      </c>
      <c r="S111" s="128">
        <v>3</v>
      </c>
      <c r="T111" s="128">
        <v>4</v>
      </c>
      <c r="U111" s="128">
        <v>4</v>
      </c>
      <c r="V111" s="128">
        <v>1</v>
      </c>
      <c r="W111" s="128">
        <v>0</v>
      </c>
      <c r="X111" s="128">
        <v>2</v>
      </c>
      <c r="Y111" s="128">
        <v>0</v>
      </c>
      <c r="Z111" s="128">
        <v>1</v>
      </c>
      <c r="AA111" s="128">
        <v>0</v>
      </c>
    </row>
    <row r="112" spans="1:27" ht="15" hidden="1" customHeight="1" outlineLevel="1">
      <c r="A112" s="186" t="s">
        <v>234</v>
      </c>
      <c r="B112" s="128">
        <v>1</v>
      </c>
      <c r="C112" s="128">
        <v>0</v>
      </c>
      <c r="D112" s="128">
        <v>2</v>
      </c>
      <c r="E112" s="128">
        <v>0</v>
      </c>
      <c r="F112" s="128">
        <v>1</v>
      </c>
      <c r="G112" s="128">
        <v>0</v>
      </c>
      <c r="H112" s="128">
        <v>0</v>
      </c>
      <c r="I112" s="128">
        <v>0</v>
      </c>
      <c r="J112" s="128">
        <v>2</v>
      </c>
      <c r="K112" s="128">
        <v>0</v>
      </c>
      <c r="L112" s="128">
        <v>0</v>
      </c>
      <c r="M112" s="128">
        <v>0</v>
      </c>
      <c r="N112" s="128">
        <v>0</v>
      </c>
      <c r="O112" s="128">
        <v>0</v>
      </c>
      <c r="P112" s="128">
        <v>0</v>
      </c>
      <c r="Q112" s="128">
        <v>3</v>
      </c>
      <c r="R112" s="128">
        <v>0</v>
      </c>
      <c r="S112" s="128">
        <v>0</v>
      </c>
      <c r="T112" s="128">
        <v>0</v>
      </c>
      <c r="U112" s="128">
        <v>3</v>
      </c>
      <c r="V112" s="128">
        <v>0</v>
      </c>
      <c r="W112" s="128">
        <v>0</v>
      </c>
      <c r="X112" s="128">
        <v>0</v>
      </c>
      <c r="Y112" s="128">
        <v>0</v>
      </c>
      <c r="Z112" s="128">
        <v>0</v>
      </c>
      <c r="AA112" s="128">
        <v>0</v>
      </c>
    </row>
    <row r="113" spans="1:27" ht="15" hidden="1" customHeight="1" outlineLevel="1">
      <c r="A113" s="186" t="s">
        <v>227</v>
      </c>
      <c r="B113" s="128">
        <v>18</v>
      </c>
      <c r="C113" s="128">
        <v>7</v>
      </c>
      <c r="D113" s="128">
        <v>6</v>
      </c>
      <c r="E113" s="128">
        <v>6</v>
      </c>
      <c r="F113" s="128">
        <v>14</v>
      </c>
      <c r="G113" s="128">
        <v>7</v>
      </c>
      <c r="H113" s="128">
        <v>3</v>
      </c>
      <c r="I113" s="128">
        <v>10</v>
      </c>
      <c r="J113" s="128">
        <v>11</v>
      </c>
      <c r="K113" s="128">
        <v>1</v>
      </c>
      <c r="L113" s="128">
        <v>1</v>
      </c>
      <c r="M113" s="128">
        <v>4</v>
      </c>
      <c r="N113" s="128">
        <v>6</v>
      </c>
      <c r="O113" s="128">
        <v>3</v>
      </c>
      <c r="P113" s="128">
        <v>36</v>
      </c>
      <c r="Q113" s="128">
        <v>4</v>
      </c>
      <c r="R113" s="128">
        <v>0</v>
      </c>
      <c r="S113" s="128">
        <v>3</v>
      </c>
      <c r="T113" s="128">
        <v>19</v>
      </c>
      <c r="U113" s="128">
        <v>20</v>
      </c>
      <c r="V113" s="128">
        <v>1</v>
      </c>
      <c r="W113" s="128">
        <v>1</v>
      </c>
      <c r="X113" s="128">
        <v>12</v>
      </c>
      <c r="Y113" s="128">
        <v>0</v>
      </c>
      <c r="Z113" s="128">
        <v>2</v>
      </c>
      <c r="AA113" s="128">
        <v>0</v>
      </c>
    </row>
    <row r="114" spans="1:27" ht="15" hidden="1" customHeight="1" outlineLevel="1">
      <c r="A114" s="186" t="s">
        <v>237</v>
      </c>
      <c r="B114" s="128">
        <v>1</v>
      </c>
      <c r="C114" s="128">
        <v>0</v>
      </c>
      <c r="D114" s="128">
        <v>0</v>
      </c>
      <c r="E114" s="128">
        <v>0</v>
      </c>
      <c r="F114" s="128">
        <v>3</v>
      </c>
      <c r="G114" s="128">
        <v>0</v>
      </c>
      <c r="H114" s="128">
        <v>0</v>
      </c>
      <c r="I114" s="128">
        <v>0</v>
      </c>
      <c r="J114" s="128">
        <v>1</v>
      </c>
      <c r="K114" s="128">
        <v>0</v>
      </c>
      <c r="L114" s="128">
        <v>0</v>
      </c>
      <c r="M114" s="128">
        <v>0</v>
      </c>
      <c r="N114" s="128">
        <v>0</v>
      </c>
      <c r="O114" s="128">
        <v>0</v>
      </c>
      <c r="P114" s="128">
        <v>0</v>
      </c>
      <c r="Q114" s="128">
        <v>0</v>
      </c>
      <c r="R114" s="128">
        <v>0</v>
      </c>
      <c r="S114" s="128">
        <v>0</v>
      </c>
      <c r="T114" s="128">
        <v>0</v>
      </c>
      <c r="U114" s="128">
        <v>0</v>
      </c>
      <c r="V114" s="128">
        <v>0</v>
      </c>
      <c r="W114" s="128">
        <v>0</v>
      </c>
      <c r="X114" s="128">
        <v>0</v>
      </c>
      <c r="Y114" s="128">
        <v>0</v>
      </c>
      <c r="Z114" s="128">
        <v>0</v>
      </c>
      <c r="AA114" s="128">
        <v>0</v>
      </c>
    </row>
    <row r="115" spans="1:27" ht="15" customHeight="1" collapsed="1">
      <c r="B115" s="175" t="s">
        <v>516</v>
      </c>
      <c r="C115" s="350" t="s">
        <v>519</v>
      </c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48" t="s">
        <v>531</v>
      </c>
      <c r="T115" s="348"/>
      <c r="U115" s="348"/>
      <c r="V115" s="348"/>
      <c r="W115" s="348"/>
      <c r="X115" s="348"/>
      <c r="Y115" s="348"/>
      <c r="Z115" s="348"/>
      <c r="AA115" s="348"/>
    </row>
    <row r="117" spans="1:27" s="154" customFormat="1" ht="15" hidden="1" customHeight="1" outlineLevel="1">
      <c r="A117" s="185" t="s">
        <v>506</v>
      </c>
      <c r="B117" s="184" t="s">
        <v>214</v>
      </c>
      <c r="C117" s="184" t="s">
        <v>231</v>
      </c>
      <c r="D117" s="184" t="s">
        <v>224</v>
      </c>
      <c r="E117" s="184" t="s">
        <v>221</v>
      </c>
      <c r="F117" s="184" t="s">
        <v>212</v>
      </c>
      <c r="G117" s="184" t="s">
        <v>226</v>
      </c>
      <c r="H117" s="184" t="s">
        <v>229</v>
      </c>
      <c r="I117" s="184" t="s">
        <v>220</v>
      </c>
      <c r="J117" s="184" t="s">
        <v>216</v>
      </c>
      <c r="K117" s="184" t="s">
        <v>236</v>
      </c>
      <c r="L117" s="184" t="s">
        <v>233</v>
      </c>
      <c r="M117" s="184" t="s">
        <v>222</v>
      </c>
      <c r="N117" s="184" t="s">
        <v>225</v>
      </c>
      <c r="O117" s="184" t="s">
        <v>217</v>
      </c>
      <c r="P117" s="184" t="s">
        <v>215</v>
      </c>
      <c r="Q117" s="184" t="s">
        <v>230</v>
      </c>
      <c r="R117" s="184" t="s">
        <v>235</v>
      </c>
      <c r="S117" s="184" t="s">
        <v>219</v>
      </c>
      <c r="T117" s="184" t="s">
        <v>218</v>
      </c>
      <c r="U117" s="184" t="s">
        <v>213</v>
      </c>
      <c r="V117" s="184" t="s">
        <v>223</v>
      </c>
      <c r="W117" s="184" t="s">
        <v>232</v>
      </c>
      <c r="X117" s="184" t="s">
        <v>228</v>
      </c>
      <c r="Y117" s="184" t="s">
        <v>234</v>
      </c>
      <c r="Z117" s="184" t="s">
        <v>227</v>
      </c>
      <c r="AA117" s="184" t="s">
        <v>237</v>
      </c>
    </row>
    <row r="118" spans="1:27" ht="15" hidden="1" customHeight="1" outlineLevel="1">
      <c r="A118" s="186" t="s">
        <v>214</v>
      </c>
      <c r="B118" s="128">
        <v>1721143</v>
      </c>
      <c r="C118" s="128">
        <v>8775582</v>
      </c>
      <c r="D118" s="128">
        <v>17904683</v>
      </c>
      <c r="E118" s="128">
        <v>14877234</v>
      </c>
      <c r="F118" s="128">
        <v>815963</v>
      </c>
      <c r="G118" s="128">
        <v>5702567</v>
      </c>
      <c r="H118" s="128">
        <v>8809266</v>
      </c>
      <c r="I118" s="128">
        <v>2225270</v>
      </c>
      <c r="J118" s="128">
        <v>13974919</v>
      </c>
      <c r="K118" s="128">
        <v>870262</v>
      </c>
      <c r="L118" s="128">
        <v>5137311</v>
      </c>
      <c r="M118" s="128">
        <v>38211584</v>
      </c>
      <c r="N118" s="128">
        <v>15975981</v>
      </c>
      <c r="O118" s="128">
        <v>69775179</v>
      </c>
      <c r="P118" s="128">
        <v>749566</v>
      </c>
      <c r="Q118" s="128">
        <v>8553911</v>
      </c>
      <c r="R118" s="128">
        <v>315068</v>
      </c>
      <c r="S118" s="128">
        <v>42353262</v>
      </c>
      <c r="T118" s="128">
        <v>37773878</v>
      </c>
      <c r="U118" s="128">
        <v>48274564</v>
      </c>
      <c r="V118" s="128">
        <v>4884168</v>
      </c>
      <c r="W118" s="128">
        <v>8288885</v>
      </c>
      <c r="X118" s="128">
        <v>3918960</v>
      </c>
      <c r="Y118" s="128">
        <v>660826</v>
      </c>
      <c r="Z118" s="128">
        <v>11523416</v>
      </c>
      <c r="AA118" s="128">
        <v>768359</v>
      </c>
    </row>
    <row r="119" spans="1:27" ht="15" hidden="1" customHeight="1" outlineLevel="1">
      <c r="A119" s="186" t="s">
        <v>231</v>
      </c>
      <c r="B119" s="128">
        <v>8867461</v>
      </c>
      <c r="C119" s="128">
        <v>689158</v>
      </c>
      <c r="D119" s="128">
        <v>320380</v>
      </c>
      <c r="E119" s="128">
        <v>141752</v>
      </c>
      <c r="F119" s="128">
        <v>19468489</v>
      </c>
      <c r="G119" s="128">
        <v>75352</v>
      </c>
      <c r="H119" s="128">
        <v>40516</v>
      </c>
      <c r="I119" s="128">
        <v>154489</v>
      </c>
      <c r="J119" s="128">
        <v>4356462</v>
      </c>
      <c r="K119" s="128">
        <v>282608</v>
      </c>
      <c r="L119" s="128">
        <v>26993</v>
      </c>
      <c r="M119" s="128">
        <v>6941044</v>
      </c>
      <c r="N119" s="128">
        <v>191807</v>
      </c>
      <c r="O119" s="128">
        <v>106125</v>
      </c>
      <c r="P119" s="128">
        <v>8172395</v>
      </c>
      <c r="Q119" s="128">
        <v>115161</v>
      </c>
      <c r="R119" s="128">
        <v>5513</v>
      </c>
      <c r="S119" s="128">
        <v>4621080</v>
      </c>
      <c r="T119" s="128">
        <v>1409672</v>
      </c>
      <c r="U119" s="128">
        <v>428276</v>
      </c>
      <c r="V119" s="128">
        <v>8113271</v>
      </c>
      <c r="W119" s="128">
        <v>120081</v>
      </c>
      <c r="X119" s="128">
        <v>140189</v>
      </c>
      <c r="Y119" s="128">
        <v>3021</v>
      </c>
      <c r="Z119" s="128">
        <v>5232074</v>
      </c>
      <c r="AA119" s="128">
        <v>8132</v>
      </c>
    </row>
    <row r="120" spans="1:27" ht="15" hidden="1" customHeight="1" outlineLevel="1">
      <c r="A120" s="186" t="s">
        <v>224</v>
      </c>
      <c r="B120" s="128">
        <v>19930754</v>
      </c>
      <c r="C120" s="128">
        <v>298053</v>
      </c>
      <c r="D120" s="128">
        <v>3026492</v>
      </c>
      <c r="E120" s="128">
        <v>358435</v>
      </c>
      <c r="F120" s="128">
        <v>19803619</v>
      </c>
      <c r="G120" s="128">
        <v>267630</v>
      </c>
      <c r="H120" s="128">
        <v>181590</v>
      </c>
      <c r="I120" s="128">
        <v>20132750</v>
      </c>
      <c r="J120" s="128">
        <v>8446084</v>
      </c>
      <c r="K120" s="128">
        <v>41526</v>
      </c>
      <c r="L120" s="128">
        <v>7205091</v>
      </c>
      <c r="M120" s="128">
        <v>5683204</v>
      </c>
      <c r="N120" s="128">
        <v>285942</v>
      </c>
      <c r="O120" s="128">
        <v>188046</v>
      </c>
      <c r="P120" s="128">
        <v>26737101</v>
      </c>
      <c r="Q120" s="128">
        <v>382923</v>
      </c>
      <c r="R120" s="128">
        <v>157546</v>
      </c>
      <c r="S120" s="128">
        <v>5514347</v>
      </c>
      <c r="T120" s="128">
        <v>1381608</v>
      </c>
      <c r="U120" s="128">
        <v>11888752</v>
      </c>
      <c r="V120" s="128">
        <v>4604045</v>
      </c>
      <c r="W120" s="128">
        <v>94224</v>
      </c>
      <c r="X120" s="128">
        <v>257253</v>
      </c>
      <c r="Y120" s="128">
        <v>5300</v>
      </c>
      <c r="Z120" s="128">
        <v>1145316</v>
      </c>
      <c r="AA120" s="128">
        <v>57914</v>
      </c>
    </row>
    <row r="121" spans="1:27" ht="15" hidden="1" customHeight="1" outlineLevel="1">
      <c r="A121" s="186" t="s">
        <v>221</v>
      </c>
      <c r="B121" s="128">
        <v>17584055</v>
      </c>
      <c r="C121" s="128">
        <v>6106719</v>
      </c>
      <c r="D121" s="128">
        <v>3782481</v>
      </c>
      <c r="E121" s="128">
        <v>4001275</v>
      </c>
      <c r="F121" s="128">
        <v>27029835</v>
      </c>
      <c r="G121" s="128">
        <v>4033878</v>
      </c>
      <c r="H121" s="128">
        <v>2442139</v>
      </c>
      <c r="I121" s="128">
        <v>4585765</v>
      </c>
      <c r="J121" s="128">
        <v>21673998</v>
      </c>
      <c r="K121" s="128">
        <v>799366</v>
      </c>
      <c r="L121" s="128">
        <v>525744</v>
      </c>
      <c r="M121" s="128">
        <v>3050945</v>
      </c>
      <c r="N121" s="128">
        <v>3544905</v>
      </c>
      <c r="O121" s="128">
        <v>2840522</v>
      </c>
      <c r="P121" s="128">
        <v>13120322</v>
      </c>
      <c r="Q121" s="128">
        <v>3145043</v>
      </c>
      <c r="R121" s="128">
        <v>283314</v>
      </c>
      <c r="S121" s="128">
        <v>5701879</v>
      </c>
      <c r="T121" s="128">
        <v>10429887</v>
      </c>
      <c r="U121" s="128">
        <v>15759673</v>
      </c>
      <c r="V121" s="128">
        <v>5861311</v>
      </c>
      <c r="W121" s="128">
        <v>1238565</v>
      </c>
      <c r="X121" s="128">
        <v>4906814</v>
      </c>
      <c r="Y121" s="128">
        <v>27413</v>
      </c>
      <c r="Z121" s="128">
        <v>2218040</v>
      </c>
      <c r="AA121" s="128">
        <v>98038</v>
      </c>
    </row>
    <row r="122" spans="1:27" ht="15" hidden="1" customHeight="1" outlineLevel="1">
      <c r="A122" s="186" t="s">
        <v>212</v>
      </c>
      <c r="B122" s="128">
        <v>43329810</v>
      </c>
      <c r="C122" s="128">
        <v>9738798</v>
      </c>
      <c r="D122" s="128">
        <v>25775798</v>
      </c>
      <c r="E122" s="128">
        <v>46647960</v>
      </c>
      <c r="F122" s="128">
        <v>18497942</v>
      </c>
      <c r="G122" s="128">
        <v>13252227</v>
      </c>
      <c r="H122" s="128">
        <v>8286463</v>
      </c>
      <c r="I122" s="128">
        <v>7559141</v>
      </c>
      <c r="J122" s="128">
        <v>16026915</v>
      </c>
      <c r="K122" s="128">
        <v>1256993</v>
      </c>
      <c r="L122" s="128">
        <v>2411639</v>
      </c>
      <c r="M122" s="128">
        <v>23092248</v>
      </c>
      <c r="N122" s="128">
        <v>18145294</v>
      </c>
      <c r="O122" s="128">
        <v>48991276</v>
      </c>
      <c r="P122" s="128">
        <v>13524186</v>
      </c>
      <c r="Q122" s="128">
        <v>14024377</v>
      </c>
      <c r="R122" s="128">
        <v>1461436</v>
      </c>
      <c r="S122" s="128">
        <v>77134382</v>
      </c>
      <c r="T122" s="128">
        <v>57070453</v>
      </c>
      <c r="U122" s="128">
        <v>32872552</v>
      </c>
      <c r="V122" s="128">
        <v>3674130</v>
      </c>
      <c r="W122" s="128">
        <v>10574011</v>
      </c>
      <c r="X122" s="128">
        <v>14776406</v>
      </c>
      <c r="Y122" s="128">
        <v>5649363</v>
      </c>
      <c r="Z122" s="128">
        <v>7528342</v>
      </c>
      <c r="AA122" s="128">
        <v>465466</v>
      </c>
    </row>
    <row r="123" spans="1:27" ht="15" hidden="1" customHeight="1" outlineLevel="1">
      <c r="A123" s="186" t="s">
        <v>226</v>
      </c>
      <c r="B123" s="128">
        <v>8357929</v>
      </c>
      <c r="C123" s="128">
        <v>888155</v>
      </c>
      <c r="D123" s="128">
        <v>1570791</v>
      </c>
      <c r="E123" s="128">
        <v>748027</v>
      </c>
      <c r="F123" s="128">
        <v>8529289</v>
      </c>
      <c r="G123" s="128">
        <v>6085519</v>
      </c>
      <c r="H123" s="128">
        <v>637758</v>
      </c>
      <c r="I123" s="128">
        <v>1507604</v>
      </c>
      <c r="J123" s="128">
        <v>11993833</v>
      </c>
      <c r="K123" s="128">
        <v>269865</v>
      </c>
      <c r="L123" s="128">
        <v>228905</v>
      </c>
      <c r="M123" s="128">
        <v>2890839</v>
      </c>
      <c r="N123" s="128">
        <v>1251312</v>
      </c>
      <c r="O123" s="128">
        <v>534362</v>
      </c>
      <c r="P123" s="128">
        <v>18923772</v>
      </c>
      <c r="Q123" s="128">
        <v>1199845</v>
      </c>
      <c r="R123" s="128">
        <v>47504</v>
      </c>
      <c r="S123" s="128">
        <v>8339376</v>
      </c>
      <c r="T123" s="128">
        <v>2047416</v>
      </c>
      <c r="U123" s="128">
        <v>13696078</v>
      </c>
      <c r="V123" s="128">
        <v>3138900</v>
      </c>
      <c r="W123" s="128">
        <v>244685</v>
      </c>
      <c r="X123" s="128">
        <v>1005903</v>
      </c>
      <c r="Y123" s="128">
        <v>19313</v>
      </c>
      <c r="Z123" s="128">
        <v>789961</v>
      </c>
      <c r="AA123" s="128">
        <v>31186</v>
      </c>
    </row>
    <row r="124" spans="1:27" ht="15" hidden="1" customHeight="1" outlineLevel="1">
      <c r="A124" s="186" t="s">
        <v>229</v>
      </c>
      <c r="B124" s="128">
        <v>11239788</v>
      </c>
      <c r="C124" s="128">
        <v>1184377</v>
      </c>
      <c r="D124" s="128">
        <v>1299541</v>
      </c>
      <c r="E124" s="128">
        <v>879792</v>
      </c>
      <c r="F124" s="128">
        <v>14425023</v>
      </c>
      <c r="G124" s="128">
        <v>1465290</v>
      </c>
      <c r="H124" s="128">
        <v>1468286</v>
      </c>
      <c r="I124" s="128">
        <v>9880399</v>
      </c>
      <c r="J124" s="128">
        <v>7103140</v>
      </c>
      <c r="K124" s="128">
        <v>176947</v>
      </c>
      <c r="L124" s="128">
        <v>163830</v>
      </c>
      <c r="M124" s="128">
        <v>2576787</v>
      </c>
      <c r="N124" s="128">
        <v>1178511</v>
      </c>
      <c r="O124" s="128">
        <v>2426429</v>
      </c>
      <c r="P124" s="128">
        <v>8188708</v>
      </c>
      <c r="Q124" s="128">
        <v>1215204</v>
      </c>
      <c r="R124" s="128">
        <v>59750</v>
      </c>
      <c r="S124" s="128">
        <v>6989963</v>
      </c>
      <c r="T124" s="128">
        <v>3920675</v>
      </c>
      <c r="U124" s="128">
        <v>7347990</v>
      </c>
      <c r="V124" s="128">
        <v>3768430</v>
      </c>
      <c r="W124" s="128">
        <v>186777</v>
      </c>
      <c r="X124" s="128">
        <v>1567991</v>
      </c>
      <c r="Y124" s="128">
        <v>14778</v>
      </c>
      <c r="Z124" s="128">
        <v>979804</v>
      </c>
      <c r="AA124" s="128">
        <v>28514</v>
      </c>
    </row>
    <row r="125" spans="1:27" ht="15" hidden="1" customHeight="1" outlineLevel="1">
      <c r="A125" s="186" t="s">
        <v>220</v>
      </c>
      <c r="B125" s="128">
        <v>35971841</v>
      </c>
      <c r="C125" s="128">
        <v>1014004</v>
      </c>
      <c r="D125" s="128">
        <v>1441057</v>
      </c>
      <c r="E125" s="128">
        <v>828755</v>
      </c>
      <c r="F125" s="128">
        <v>100689263</v>
      </c>
      <c r="G125" s="128">
        <v>834284</v>
      </c>
      <c r="H125" s="128">
        <v>429607</v>
      </c>
      <c r="I125" s="128">
        <v>1329998</v>
      </c>
      <c r="J125" s="128">
        <v>27495342</v>
      </c>
      <c r="K125" s="128">
        <v>189906</v>
      </c>
      <c r="L125" s="128">
        <v>210385</v>
      </c>
      <c r="M125" s="128">
        <v>1169468</v>
      </c>
      <c r="N125" s="128">
        <v>1353001</v>
      </c>
      <c r="O125" s="128">
        <v>1383958</v>
      </c>
      <c r="P125" s="128">
        <v>19729026</v>
      </c>
      <c r="Q125" s="128">
        <v>978649</v>
      </c>
      <c r="R125" s="128">
        <v>101241</v>
      </c>
      <c r="S125" s="128">
        <v>3843001</v>
      </c>
      <c r="T125" s="128">
        <v>2462026</v>
      </c>
      <c r="U125" s="128">
        <v>8351551</v>
      </c>
      <c r="V125" s="128">
        <v>2771830</v>
      </c>
      <c r="W125" s="128">
        <v>197539</v>
      </c>
      <c r="X125" s="128">
        <v>1403223</v>
      </c>
      <c r="Y125" s="128">
        <v>7526</v>
      </c>
      <c r="Z125" s="128">
        <v>1446451</v>
      </c>
      <c r="AA125" s="128">
        <v>37066</v>
      </c>
    </row>
    <row r="126" spans="1:27" ht="15" hidden="1" customHeight="1" outlineLevel="1">
      <c r="A126" s="186" t="s">
        <v>216</v>
      </c>
      <c r="B126" s="128">
        <v>10002012</v>
      </c>
      <c r="C126" s="128">
        <v>2598444</v>
      </c>
      <c r="D126" s="128">
        <v>21468412</v>
      </c>
      <c r="E126" s="128">
        <v>12896787</v>
      </c>
      <c r="F126" s="128">
        <v>12505546</v>
      </c>
      <c r="G126" s="128">
        <v>5740414</v>
      </c>
      <c r="H126" s="128">
        <v>9530574</v>
      </c>
      <c r="I126" s="128">
        <v>610683</v>
      </c>
      <c r="J126" s="128">
        <v>607124</v>
      </c>
      <c r="K126" s="128">
        <v>219128</v>
      </c>
      <c r="L126" s="128">
        <v>2585124</v>
      </c>
      <c r="M126" s="128">
        <v>17877600</v>
      </c>
      <c r="N126" s="128">
        <v>10544422</v>
      </c>
      <c r="O126" s="128">
        <v>87674002</v>
      </c>
      <c r="P126" s="128">
        <v>21210160</v>
      </c>
      <c r="Q126" s="128">
        <v>3348621</v>
      </c>
      <c r="R126" s="128">
        <v>291635</v>
      </c>
      <c r="S126" s="128">
        <v>11681353</v>
      </c>
      <c r="T126" s="128">
        <v>37349981</v>
      </c>
      <c r="U126" s="128">
        <v>37938534</v>
      </c>
      <c r="V126" s="128">
        <v>576683</v>
      </c>
      <c r="W126" s="128">
        <v>9129232</v>
      </c>
      <c r="X126" s="128">
        <v>922059</v>
      </c>
      <c r="Y126" s="128">
        <v>879360</v>
      </c>
      <c r="Z126" s="128">
        <v>98361</v>
      </c>
      <c r="AA126" s="128">
        <v>1865802</v>
      </c>
    </row>
    <row r="127" spans="1:27" ht="15" hidden="1" customHeight="1" outlineLevel="1">
      <c r="A127" s="186" t="s">
        <v>236</v>
      </c>
      <c r="B127" s="128">
        <v>1712763</v>
      </c>
      <c r="C127" s="128">
        <v>19380</v>
      </c>
      <c r="D127" s="128">
        <v>24770</v>
      </c>
      <c r="E127" s="128">
        <v>21903</v>
      </c>
      <c r="F127" s="128">
        <v>1487348</v>
      </c>
      <c r="G127" s="128">
        <v>12640</v>
      </c>
      <c r="H127" s="128">
        <v>12023</v>
      </c>
      <c r="I127" s="128">
        <v>20960</v>
      </c>
      <c r="J127" s="128">
        <v>357577</v>
      </c>
      <c r="K127" s="128">
        <v>16085</v>
      </c>
      <c r="L127" s="128">
        <v>13967</v>
      </c>
      <c r="M127" s="128">
        <v>12149</v>
      </c>
      <c r="N127" s="128">
        <v>22338</v>
      </c>
      <c r="O127" s="128">
        <v>14452</v>
      </c>
      <c r="P127" s="128">
        <v>2721345</v>
      </c>
      <c r="Q127" s="128">
        <v>34520</v>
      </c>
      <c r="R127" s="128">
        <v>722</v>
      </c>
      <c r="S127" s="128">
        <v>80471</v>
      </c>
      <c r="T127" s="128">
        <v>39326</v>
      </c>
      <c r="U127" s="128">
        <v>20408</v>
      </c>
      <c r="V127" s="128">
        <v>2924815</v>
      </c>
      <c r="W127" s="128">
        <v>8925</v>
      </c>
      <c r="X127" s="128">
        <v>16083</v>
      </c>
      <c r="Y127" s="128">
        <v>747</v>
      </c>
      <c r="Z127" s="128">
        <v>5723</v>
      </c>
      <c r="AA127" s="128">
        <v>2859</v>
      </c>
    </row>
    <row r="128" spans="1:27" ht="15" hidden="1" customHeight="1" outlineLevel="1">
      <c r="A128" s="186" t="s">
        <v>233</v>
      </c>
      <c r="B128" s="128">
        <v>2833038</v>
      </c>
      <c r="C128" s="128">
        <v>457860</v>
      </c>
      <c r="D128" s="128">
        <v>420017</v>
      </c>
      <c r="E128" s="128">
        <v>277982</v>
      </c>
      <c r="F128" s="128">
        <v>10650670</v>
      </c>
      <c r="G128" s="128">
        <v>537342</v>
      </c>
      <c r="H128" s="128">
        <v>209266</v>
      </c>
      <c r="I128" s="128">
        <v>650095</v>
      </c>
      <c r="J128" s="128">
        <v>5814357</v>
      </c>
      <c r="K128" s="128">
        <v>76816</v>
      </c>
      <c r="L128" s="128">
        <v>118811</v>
      </c>
      <c r="M128" s="128">
        <v>846309</v>
      </c>
      <c r="N128" s="128">
        <v>485617</v>
      </c>
      <c r="O128" s="128">
        <v>1903836</v>
      </c>
      <c r="P128" s="128">
        <v>1758001</v>
      </c>
      <c r="Q128" s="128">
        <v>375653</v>
      </c>
      <c r="R128" s="128">
        <v>13905</v>
      </c>
      <c r="S128" s="128">
        <v>507020</v>
      </c>
      <c r="T128" s="128">
        <v>3227333</v>
      </c>
      <c r="U128" s="128">
        <v>1443985</v>
      </c>
      <c r="V128" s="128">
        <v>506618</v>
      </c>
      <c r="W128" s="128">
        <v>73184</v>
      </c>
      <c r="X128" s="128">
        <v>719633</v>
      </c>
      <c r="Y128" s="128">
        <v>5083</v>
      </c>
      <c r="Z128" s="128">
        <v>553296</v>
      </c>
      <c r="AA128" s="128">
        <v>11192</v>
      </c>
    </row>
    <row r="129" spans="1:27" ht="15" hidden="1" customHeight="1" outlineLevel="1">
      <c r="A129" s="186" t="s">
        <v>222</v>
      </c>
      <c r="B129" s="128">
        <v>23178317</v>
      </c>
      <c r="C129" s="128">
        <v>2463693</v>
      </c>
      <c r="D129" s="128">
        <v>2328063</v>
      </c>
      <c r="E129" s="128">
        <v>10245579</v>
      </c>
      <c r="F129" s="128">
        <v>30383262</v>
      </c>
      <c r="G129" s="128">
        <v>2702522</v>
      </c>
      <c r="H129" s="128">
        <v>926472</v>
      </c>
      <c r="I129" s="128">
        <v>1274048</v>
      </c>
      <c r="J129" s="128">
        <v>23291169</v>
      </c>
      <c r="K129" s="128">
        <v>218362</v>
      </c>
      <c r="L129" s="128">
        <v>1164186</v>
      </c>
      <c r="M129" s="128">
        <v>24636875</v>
      </c>
      <c r="N129" s="128">
        <v>2216514</v>
      </c>
      <c r="O129" s="128">
        <v>752316</v>
      </c>
      <c r="P129" s="128">
        <v>15596310</v>
      </c>
      <c r="Q129" s="128">
        <v>2543957</v>
      </c>
      <c r="R129" s="128">
        <v>77148</v>
      </c>
      <c r="S129" s="128">
        <v>1505092</v>
      </c>
      <c r="T129" s="128">
        <v>8675452</v>
      </c>
      <c r="U129" s="128">
        <v>6817273</v>
      </c>
      <c r="V129" s="128">
        <v>4402940</v>
      </c>
      <c r="W129" s="128">
        <v>1238287</v>
      </c>
      <c r="X129" s="128">
        <v>1836811</v>
      </c>
      <c r="Y129" s="128">
        <v>15467</v>
      </c>
      <c r="Z129" s="128">
        <v>13742031</v>
      </c>
      <c r="AA129" s="128">
        <v>57314</v>
      </c>
    </row>
    <row r="130" spans="1:27" ht="15" hidden="1" customHeight="1" outlineLevel="1">
      <c r="A130" s="186" t="s">
        <v>225</v>
      </c>
      <c r="B130" s="128">
        <v>21828378</v>
      </c>
      <c r="C130" s="128">
        <v>4121764</v>
      </c>
      <c r="D130" s="128">
        <v>1101727</v>
      </c>
      <c r="E130" s="128">
        <v>481126</v>
      </c>
      <c r="F130" s="128">
        <v>27237733</v>
      </c>
      <c r="G130" s="128">
        <v>715087</v>
      </c>
      <c r="H130" s="128">
        <v>285133</v>
      </c>
      <c r="I130" s="128">
        <v>710864</v>
      </c>
      <c r="J130" s="128">
        <v>12168944</v>
      </c>
      <c r="K130" s="128">
        <v>134263</v>
      </c>
      <c r="L130" s="128">
        <v>111041</v>
      </c>
      <c r="M130" s="128">
        <v>478528</v>
      </c>
      <c r="N130" s="128">
        <v>3730508</v>
      </c>
      <c r="O130" s="128">
        <v>558397</v>
      </c>
      <c r="P130" s="128">
        <v>12950768</v>
      </c>
      <c r="Q130" s="128">
        <v>7835172</v>
      </c>
      <c r="R130" s="128">
        <v>21358</v>
      </c>
      <c r="S130" s="128">
        <v>660619</v>
      </c>
      <c r="T130" s="128">
        <v>3922855</v>
      </c>
      <c r="U130" s="128">
        <v>3055946</v>
      </c>
      <c r="V130" s="128">
        <v>3755834</v>
      </c>
      <c r="W130" s="128">
        <v>136314</v>
      </c>
      <c r="X130" s="128">
        <v>937621</v>
      </c>
      <c r="Y130" s="128">
        <v>14250</v>
      </c>
      <c r="Z130" s="128">
        <v>1949129</v>
      </c>
      <c r="AA130" s="128">
        <v>18271</v>
      </c>
    </row>
    <row r="131" spans="1:27" ht="15" hidden="1" customHeight="1" outlineLevel="1">
      <c r="A131" s="186" t="s">
        <v>217</v>
      </c>
      <c r="B131" s="128">
        <v>23547524</v>
      </c>
      <c r="C131" s="128">
        <v>3602692</v>
      </c>
      <c r="D131" s="128">
        <v>15214623</v>
      </c>
      <c r="E131" s="128">
        <v>46194306</v>
      </c>
      <c r="F131" s="128">
        <v>27331675</v>
      </c>
      <c r="G131" s="128">
        <v>4950333</v>
      </c>
      <c r="H131" s="128">
        <v>38567365</v>
      </c>
      <c r="I131" s="128">
        <v>3915410</v>
      </c>
      <c r="J131" s="128">
        <v>17452104</v>
      </c>
      <c r="K131" s="128">
        <v>1342735</v>
      </c>
      <c r="L131" s="128">
        <v>3043200</v>
      </c>
      <c r="M131" s="128">
        <v>3692985</v>
      </c>
      <c r="N131" s="128">
        <v>3796928</v>
      </c>
      <c r="O131" s="128">
        <v>5180899</v>
      </c>
      <c r="P131" s="128">
        <v>18894111</v>
      </c>
      <c r="Q131" s="128">
        <v>2968126</v>
      </c>
      <c r="R131" s="128">
        <v>217422</v>
      </c>
      <c r="S131" s="128">
        <v>2393580</v>
      </c>
      <c r="T131" s="128">
        <v>21306421</v>
      </c>
      <c r="U131" s="128">
        <v>50701084</v>
      </c>
      <c r="V131" s="128">
        <v>3732602</v>
      </c>
      <c r="W131" s="128">
        <v>2194534</v>
      </c>
      <c r="X131" s="128">
        <v>4215967</v>
      </c>
      <c r="Y131" s="128">
        <v>74844</v>
      </c>
      <c r="Z131" s="128">
        <v>4343290</v>
      </c>
      <c r="AA131" s="128">
        <v>266461</v>
      </c>
    </row>
    <row r="132" spans="1:27" ht="15" hidden="1" customHeight="1" outlineLevel="1">
      <c r="A132" s="186" t="s">
        <v>215</v>
      </c>
      <c r="B132" s="128">
        <v>6554221</v>
      </c>
      <c r="C132" s="128">
        <v>6212512</v>
      </c>
      <c r="D132" s="128">
        <v>7646952</v>
      </c>
      <c r="E132" s="128">
        <v>7610214</v>
      </c>
      <c r="F132" s="128">
        <v>2616308</v>
      </c>
      <c r="G132" s="128">
        <v>30540904</v>
      </c>
      <c r="H132" s="128">
        <v>4163126</v>
      </c>
      <c r="I132" s="128">
        <v>3254659</v>
      </c>
      <c r="J132" s="128">
        <v>5336616</v>
      </c>
      <c r="K132" s="128">
        <v>661082</v>
      </c>
      <c r="L132" s="128">
        <v>3397570</v>
      </c>
      <c r="M132" s="128">
        <v>13726491</v>
      </c>
      <c r="N132" s="128">
        <v>21066156</v>
      </c>
      <c r="O132" s="128">
        <v>56915252</v>
      </c>
      <c r="P132" s="128">
        <v>10168856</v>
      </c>
      <c r="Q132" s="128">
        <v>10459455</v>
      </c>
      <c r="R132" s="128">
        <v>122677</v>
      </c>
      <c r="S132" s="128">
        <v>45725191</v>
      </c>
      <c r="T132" s="128">
        <v>13596265</v>
      </c>
      <c r="U132" s="128">
        <v>20088048</v>
      </c>
      <c r="V132" s="128">
        <v>31112284</v>
      </c>
      <c r="W132" s="128">
        <v>7350014</v>
      </c>
      <c r="X132" s="128">
        <v>14610429</v>
      </c>
      <c r="Y132" s="128">
        <v>650078</v>
      </c>
      <c r="Z132" s="128">
        <v>1932892</v>
      </c>
      <c r="AA132" s="128">
        <v>228556</v>
      </c>
    </row>
    <row r="133" spans="1:27" ht="15" hidden="1" customHeight="1" outlineLevel="1">
      <c r="A133" s="186" t="s">
        <v>230</v>
      </c>
      <c r="B133" s="128">
        <v>12068709</v>
      </c>
      <c r="C133" s="128">
        <v>369336</v>
      </c>
      <c r="D133" s="128">
        <v>400308</v>
      </c>
      <c r="E133" s="128">
        <v>273162</v>
      </c>
      <c r="F133" s="128">
        <v>15573318</v>
      </c>
      <c r="G133" s="128">
        <v>418168</v>
      </c>
      <c r="H133" s="128">
        <v>211133</v>
      </c>
      <c r="I133" s="128">
        <v>2825344</v>
      </c>
      <c r="J133" s="128">
        <v>5559210</v>
      </c>
      <c r="K133" s="128">
        <v>47043</v>
      </c>
      <c r="L133" s="128">
        <v>83017</v>
      </c>
      <c r="M133" s="128">
        <v>9812226</v>
      </c>
      <c r="N133" s="128">
        <v>931225</v>
      </c>
      <c r="O133" s="128">
        <v>131645</v>
      </c>
      <c r="P133" s="128">
        <v>11917535</v>
      </c>
      <c r="Q133" s="128">
        <v>4873393</v>
      </c>
      <c r="R133" s="128">
        <v>18607</v>
      </c>
      <c r="S133" s="128">
        <v>13191182</v>
      </c>
      <c r="T133" s="128">
        <v>2377036</v>
      </c>
      <c r="U133" s="128">
        <v>3812475</v>
      </c>
      <c r="V133" s="128">
        <v>3858148</v>
      </c>
      <c r="W133" s="128">
        <v>48105</v>
      </c>
      <c r="X133" s="128">
        <v>530411</v>
      </c>
      <c r="Y133" s="128">
        <v>6814</v>
      </c>
      <c r="Z133" s="128">
        <v>396147</v>
      </c>
      <c r="AA133" s="128">
        <v>9697</v>
      </c>
    </row>
    <row r="134" spans="1:27" ht="15" hidden="1" customHeight="1" outlineLevel="1">
      <c r="A134" s="186" t="s">
        <v>235</v>
      </c>
      <c r="B134" s="128">
        <v>73527</v>
      </c>
      <c r="C134" s="128">
        <v>27307</v>
      </c>
      <c r="D134" s="128">
        <v>10667</v>
      </c>
      <c r="E134" s="128">
        <v>8678</v>
      </c>
      <c r="F134" s="128">
        <v>6020</v>
      </c>
      <c r="G134" s="128">
        <v>8778</v>
      </c>
      <c r="H134" s="128">
        <v>2567</v>
      </c>
      <c r="I134" s="128">
        <v>12273</v>
      </c>
      <c r="J134" s="128">
        <v>73387</v>
      </c>
      <c r="K134" s="128">
        <v>1342</v>
      </c>
      <c r="L134" s="128">
        <v>2023</v>
      </c>
      <c r="M134" s="128">
        <v>9603</v>
      </c>
      <c r="N134" s="128">
        <v>12315</v>
      </c>
      <c r="O134" s="128">
        <v>3808</v>
      </c>
      <c r="P134" s="128">
        <v>9394</v>
      </c>
      <c r="Q134" s="128">
        <v>6062</v>
      </c>
      <c r="R134" s="128">
        <v>2499</v>
      </c>
      <c r="S134" s="128">
        <v>5975</v>
      </c>
      <c r="T134" s="128">
        <v>20847</v>
      </c>
      <c r="U134" s="128">
        <v>16914</v>
      </c>
      <c r="V134" s="128">
        <v>4169424</v>
      </c>
      <c r="W134" s="128">
        <v>4212</v>
      </c>
      <c r="X134" s="128">
        <v>34669</v>
      </c>
      <c r="Y134" s="128">
        <v>765</v>
      </c>
      <c r="Z134" s="128">
        <v>4557</v>
      </c>
      <c r="AA134" s="128">
        <v>280</v>
      </c>
    </row>
    <row r="135" spans="1:27" ht="15" hidden="1" customHeight="1" outlineLevel="1">
      <c r="A135" s="186" t="s">
        <v>219</v>
      </c>
      <c r="B135" s="128">
        <v>28645577</v>
      </c>
      <c r="C135" s="128">
        <v>3346212</v>
      </c>
      <c r="D135" s="128">
        <v>6974063</v>
      </c>
      <c r="E135" s="128">
        <v>9025637</v>
      </c>
      <c r="F135" s="128">
        <v>60923600</v>
      </c>
      <c r="G135" s="128">
        <v>3436232</v>
      </c>
      <c r="H135" s="128">
        <v>4645938</v>
      </c>
      <c r="I135" s="128">
        <v>2968706</v>
      </c>
      <c r="J135" s="128">
        <v>27634643</v>
      </c>
      <c r="K135" s="128">
        <v>518157</v>
      </c>
      <c r="L135" s="128">
        <v>4491400</v>
      </c>
      <c r="M135" s="128">
        <v>4803246</v>
      </c>
      <c r="N135" s="128">
        <v>7377989</v>
      </c>
      <c r="O135" s="128">
        <v>7064635</v>
      </c>
      <c r="P135" s="128">
        <v>29230770</v>
      </c>
      <c r="Q135" s="128">
        <v>3588188</v>
      </c>
      <c r="R135" s="128">
        <v>156933</v>
      </c>
      <c r="S135" s="128">
        <v>5896212</v>
      </c>
      <c r="T135" s="128">
        <v>21237259</v>
      </c>
      <c r="U135" s="128">
        <v>21456059</v>
      </c>
      <c r="V135" s="128">
        <v>5330557</v>
      </c>
      <c r="W135" s="128">
        <v>2692445</v>
      </c>
      <c r="X135" s="128">
        <v>3348005</v>
      </c>
      <c r="Y135" s="128">
        <v>38654</v>
      </c>
      <c r="Z135" s="128">
        <v>8788539</v>
      </c>
      <c r="AA135" s="128">
        <v>113432</v>
      </c>
    </row>
    <row r="136" spans="1:27" ht="15" hidden="1" customHeight="1" outlineLevel="1">
      <c r="A136" s="186" t="s">
        <v>218</v>
      </c>
      <c r="B136" s="128">
        <v>30080131</v>
      </c>
      <c r="C136" s="128">
        <v>5553684</v>
      </c>
      <c r="D136" s="128">
        <v>10800636</v>
      </c>
      <c r="E136" s="128">
        <v>3842250</v>
      </c>
      <c r="F136" s="128">
        <v>31532272</v>
      </c>
      <c r="G136" s="128">
        <v>6073995</v>
      </c>
      <c r="H136" s="128">
        <v>2043770</v>
      </c>
      <c r="I136" s="128">
        <v>16773127</v>
      </c>
      <c r="J136" s="128">
        <v>25758841</v>
      </c>
      <c r="K136" s="128">
        <v>704442</v>
      </c>
      <c r="L136" s="128">
        <v>2321888</v>
      </c>
      <c r="M136" s="128">
        <v>4965012</v>
      </c>
      <c r="N136" s="128">
        <v>5580755</v>
      </c>
      <c r="O136" s="128">
        <v>4157990</v>
      </c>
      <c r="P136" s="128">
        <v>23903631</v>
      </c>
      <c r="Q136" s="128">
        <v>10570626</v>
      </c>
      <c r="R136" s="128">
        <v>800346</v>
      </c>
      <c r="S136" s="128">
        <v>3513808</v>
      </c>
      <c r="T136" s="128">
        <v>18915696</v>
      </c>
      <c r="U136" s="128">
        <v>54018399</v>
      </c>
      <c r="V136" s="128">
        <v>10031005</v>
      </c>
      <c r="W136" s="128">
        <v>882083</v>
      </c>
      <c r="X136" s="128">
        <v>8673234</v>
      </c>
      <c r="Y136" s="128">
        <v>50975</v>
      </c>
      <c r="Z136" s="128">
        <v>2214270</v>
      </c>
      <c r="AA136" s="128">
        <v>79840</v>
      </c>
    </row>
    <row r="137" spans="1:27" ht="15" hidden="1" customHeight="1" outlineLevel="1">
      <c r="A137" s="186" t="s">
        <v>213</v>
      </c>
      <c r="B137" s="128">
        <v>26147593</v>
      </c>
      <c r="C137" s="128">
        <v>3815459</v>
      </c>
      <c r="D137" s="128">
        <v>5196817</v>
      </c>
      <c r="E137" s="128">
        <v>2346516</v>
      </c>
      <c r="F137" s="128">
        <v>42295813</v>
      </c>
      <c r="G137" s="128">
        <v>3368452</v>
      </c>
      <c r="H137" s="128">
        <v>1530045</v>
      </c>
      <c r="I137" s="128">
        <v>116997844</v>
      </c>
      <c r="J137" s="128">
        <v>42888666</v>
      </c>
      <c r="K137" s="128">
        <v>559473</v>
      </c>
      <c r="L137" s="128">
        <v>610333</v>
      </c>
      <c r="M137" s="128">
        <v>5403137</v>
      </c>
      <c r="N137" s="128">
        <v>3759861</v>
      </c>
      <c r="O137" s="128">
        <v>1782119</v>
      </c>
      <c r="P137" s="128">
        <v>46115188</v>
      </c>
      <c r="Q137" s="128">
        <v>3070427</v>
      </c>
      <c r="R137" s="128">
        <v>159111</v>
      </c>
      <c r="S137" s="128">
        <v>15821226</v>
      </c>
      <c r="T137" s="128">
        <v>18922522</v>
      </c>
      <c r="U137" s="128">
        <v>19367472</v>
      </c>
      <c r="V137" s="128">
        <v>8477495</v>
      </c>
      <c r="W137" s="128">
        <v>698150</v>
      </c>
      <c r="X137" s="128">
        <v>8910254</v>
      </c>
      <c r="Y137" s="128">
        <v>28156</v>
      </c>
      <c r="Z137" s="128">
        <v>8008918</v>
      </c>
      <c r="AA137" s="128">
        <v>280007</v>
      </c>
    </row>
    <row r="138" spans="1:27" ht="15" hidden="1" customHeight="1" outlineLevel="1">
      <c r="A138" s="186" t="s">
        <v>223</v>
      </c>
      <c r="B138" s="128">
        <v>4589997</v>
      </c>
      <c r="C138" s="128">
        <v>2990868</v>
      </c>
      <c r="D138" s="128">
        <v>5742385</v>
      </c>
      <c r="E138" s="128">
        <v>3499535</v>
      </c>
      <c r="F138" s="128">
        <v>4927837</v>
      </c>
      <c r="G138" s="128">
        <v>701892</v>
      </c>
      <c r="H138" s="128">
        <v>4832325</v>
      </c>
      <c r="I138" s="128">
        <v>339341</v>
      </c>
      <c r="J138" s="128">
        <v>3481482</v>
      </c>
      <c r="K138" s="128">
        <v>88168</v>
      </c>
      <c r="L138" s="128">
        <v>514873</v>
      </c>
      <c r="M138" s="128">
        <v>10173468</v>
      </c>
      <c r="N138" s="128">
        <v>4389720</v>
      </c>
      <c r="O138" s="128">
        <v>15237699</v>
      </c>
      <c r="P138" s="128">
        <v>649906</v>
      </c>
      <c r="Q138" s="128">
        <v>5306948</v>
      </c>
      <c r="R138" s="128">
        <v>23386</v>
      </c>
      <c r="S138" s="128">
        <v>17341717</v>
      </c>
      <c r="T138" s="128">
        <v>15699353</v>
      </c>
      <c r="U138" s="128">
        <v>15137169</v>
      </c>
      <c r="V138" s="128">
        <v>63043</v>
      </c>
      <c r="W138" s="128">
        <v>212051</v>
      </c>
      <c r="X138" s="128">
        <v>352732</v>
      </c>
      <c r="Y138" s="128">
        <v>144814</v>
      </c>
      <c r="Z138" s="128">
        <v>531960</v>
      </c>
      <c r="AA138" s="128">
        <v>153736</v>
      </c>
    </row>
    <row r="139" spans="1:27" ht="15" hidden="1" customHeight="1" outlineLevel="1">
      <c r="A139" s="186" t="s">
        <v>232</v>
      </c>
      <c r="B139" s="128">
        <v>4111375</v>
      </c>
      <c r="C139" s="128">
        <v>29192</v>
      </c>
      <c r="D139" s="128">
        <v>59024</v>
      </c>
      <c r="E139" s="128">
        <v>85611</v>
      </c>
      <c r="F139" s="128">
        <v>29320973</v>
      </c>
      <c r="G139" s="128">
        <v>28090</v>
      </c>
      <c r="H139" s="128">
        <v>25585</v>
      </c>
      <c r="I139" s="128">
        <v>30203</v>
      </c>
      <c r="J139" s="128">
        <v>9380037</v>
      </c>
      <c r="K139" s="128">
        <v>11432</v>
      </c>
      <c r="L139" s="128">
        <v>11469</v>
      </c>
      <c r="M139" s="128">
        <v>49032</v>
      </c>
      <c r="N139" s="128">
        <v>35024</v>
      </c>
      <c r="O139" s="128">
        <v>33082</v>
      </c>
      <c r="P139" s="128">
        <v>2253292</v>
      </c>
      <c r="Q139" s="128">
        <v>62577</v>
      </c>
      <c r="R139" s="128">
        <v>1488</v>
      </c>
      <c r="S139" s="128">
        <v>96416</v>
      </c>
      <c r="T139" s="128">
        <v>204093</v>
      </c>
      <c r="U139" s="128">
        <v>62912</v>
      </c>
      <c r="V139" s="128">
        <v>82830</v>
      </c>
      <c r="W139" s="128">
        <v>22329</v>
      </c>
      <c r="X139" s="128">
        <v>45608</v>
      </c>
      <c r="Y139" s="128">
        <v>3192</v>
      </c>
      <c r="Z139" s="128">
        <v>233082</v>
      </c>
      <c r="AA139" s="128">
        <v>2633</v>
      </c>
    </row>
    <row r="140" spans="1:27" ht="15" hidden="1" customHeight="1" outlineLevel="1">
      <c r="A140" s="186" t="s">
        <v>228</v>
      </c>
      <c r="B140" s="128">
        <v>16838794</v>
      </c>
      <c r="C140" s="128">
        <v>394820</v>
      </c>
      <c r="D140" s="128">
        <v>448394</v>
      </c>
      <c r="E140" s="128">
        <v>432646</v>
      </c>
      <c r="F140" s="128">
        <v>13185116</v>
      </c>
      <c r="G140" s="128">
        <v>336213</v>
      </c>
      <c r="H140" s="128">
        <v>139890</v>
      </c>
      <c r="I140" s="128">
        <v>11852909</v>
      </c>
      <c r="J140" s="128">
        <v>15213018</v>
      </c>
      <c r="K140" s="128">
        <v>99435</v>
      </c>
      <c r="L140" s="128">
        <v>148964</v>
      </c>
      <c r="M140" s="128">
        <v>657782</v>
      </c>
      <c r="N140" s="128">
        <v>505687</v>
      </c>
      <c r="O140" s="128">
        <v>3649615</v>
      </c>
      <c r="P140" s="128">
        <v>9106647</v>
      </c>
      <c r="Q140" s="128">
        <v>321746</v>
      </c>
      <c r="R140" s="128">
        <v>16245</v>
      </c>
      <c r="S140" s="128">
        <v>1226755</v>
      </c>
      <c r="T140" s="128">
        <v>1988727</v>
      </c>
      <c r="U140" s="128">
        <v>1301293</v>
      </c>
      <c r="V140" s="128">
        <v>180884</v>
      </c>
      <c r="W140" s="128">
        <v>63930</v>
      </c>
      <c r="X140" s="128">
        <v>674610</v>
      </c>
      <c r="Y140" s="128">
        <v>4678</v>
      </c>
      <c r="Z140" s="128">
        <v>553647</v>
      </c>
      <c r="AA140" s="128">
        <v>52836</v>
      </c>
    </row>
    <row r="141" spans="1:27" ht="15" hidden="1" customHeight="1" outlineLevel="1">
      <c r="A141" s="186" t="s">
        <v>234</v>
      </c>
      <c r="B141" s="128">
        <v>904148</v>
      </c>
      <c r="C141" s="128">
        <v>94041</v>
      </c>
      <c r="D141" s="128">
        <v>697995</v>
      </c>
      <c r="E141" s="128">
        <v>60101</v>
      </c>
      <c r="F141" s="128">
        <v>653947</v>
      </c>
      <c r="G141" s="128">
        <v>113031</v>
      </c>
      <c r="H141" s="128">
        <v>39289</v>
      </c>
      <c r="I141" s="128">
        <v>166599</v>
      </c>
      <c r="J141" s="128">
        <v>1024736</v>
      </c>
      <c r="K141" s="128">
        <v>10629</v>
      </c>
      <c r="L141" s="128">
        <v>13651</v>
      </c>
      <c r="M141" s="128">
        <v>59585</v>
      </c>
      <c r="N141" s="128">
        <v>127492</v>
      </c>
      <c r="O141" s="128">
        <v>34734</v>
      </c>
      <c r="P141" s="128">
        <v>211173</v>
      </c>
      <c r="Q141" s="128">
        <v>1840696</v>
      </c>
      <c r="R141" s="128">
        <v>5416</v>
      </c>
      <c r="S141" s="128">
        <v>90046</v>
      </c>
      <c r="T141" s="128">
        <v>154347</v>
      </c>
      <c r="U141" s="128">
        <v>1509969</v>
      </c>
      <c r="V141" s="128">
        <v>147533</v>
      </c>
      <c r="W141" s="128">
        <v>31117</v>
      </c>
      <c r="X141" s="128">
        <v>119322</v>
      </c>
      <c r="Y141" s="128">
        <v>35052</v>
      </c>
      <c r="Z141" s="128">
        <v>94329</v>
      </c>
      <c r="AA141" s="128">
        <v>2082</v>
      </c>
    </row>
    <row r="142" spans="1:27" ht="15" hidden="1" customHeight="1" outlineLevel="1">
      <c r="A142" s="186" t="s">
        <v>227</v>
      </c>
      <c r="B142" s="128">
        <v>7239548</v>
      </c>
      <c r="C142" s="128">
        <v>2696786</v>
      </c>
      <c r="D142" s="128">
        <v>3128053</v>
      </c>
      <c r="E142" s="128">
        <v>2122337</v>
      </c>
      <c r="F142" s="128">
        <v>6499305</v>
      </c>
      <c r="G142" s="128">
        <v>2305244</v>
      </c>
      <c r="H142" s="128">
        <v>1049082</v>
      </c>
      <c r="I142" s="128">
        <v>2291273</v>
      </c>
      <c r="J142" s="128">
        <v>4461214</v>
      </c>
      <c r="K142" s="128">
        <v>378679</v>
      </c>
      <c r="L142" s="128">
        <v>391953</v>
      </c>
      <c r="M142" s="128">
        <v>2013939</v>
      </c>
      <c r="N142" s="128">
        <v>2516273</v>
      </c>
      <c r="O142" s="128">
        <v>1485655</v>
      </c>
      <c r="P142" s="128">
        <v>9088497</v>
      </c>
      <c r="Q142" s="128">
        <v>2581863</v>
      </c>
      <c r="R142" s="128">
        <v>87953</v>
      </c>
      <c r="S142" s="128">
        <v>2021939</v>
      </c>
      <c r="T142" s="128">
        <v>7539621</v>
      </c>
      <c r="U142" s="128">
        <v>6714151</v>
      </c>
      <c r="V142" s="128">
        <v>695512</v>
      </c>
      <c r="W142" s="128">
        <v>411487</v>
      </c>
      <c r="X142" s="128">
        <v>3379064</v>
      </c>
      <c r="Y142" s="128">
        <v>16945</v>
      </c>
      <c r="Z142" s="128">
        <v>332973</v>
      </c>
      <c r="AA142" s="128">
        <v>78281</v>
      </c>
    </row>
    <row r="143" spans="1:27" ht="15" hidden="1" customHeight="1" outlineLevel="1">
      <c r="A143" s="186" t="s">
        <v>237</v>
      </c>
      <c r="B143" s="128">
        <v>929119</v>
      </c>
      <c r="C143" s="128">
        <v>50652</v>
      </c>
      <c r="D143" s="128">
        <v>41037</v>
      </c>
      <c r="E143" s="128">
        <v>32906</v>
      </c>
      <c r="F143" s="128">
        <v>1709871</v>
      </c>
      <c r="G143" s="128">
        <v>28658</v>
      </c>
      <c r="H143" s="128">
        <v>26369</v>
      </c>
      <c r="I143" s="128">
        <v>107639</v>
      </c>
      <c r="J143" s="128">
        <v>644035</v>
      </c>
      <c r="K143" s="128">
        <v>7167</v>
      </c>
      <c r="L143" s="128">
        <v>24262</v>
      </c>
      <c r="M143" s="128">
        <v>80039</v>
      </c>
      <c r="N143" s="128">
        <v>46034</v>
      </c>
      <c r="O143" s="128">
        <v>24241</v>
      </c>
      <c r="P143" s="128">
        <v>424016</v>
      </c>
      <c r="Q143" s="128">
        <v>30389</v>
      </c>
      <c r="R143" s="128">
        <v>5773</v>
      </c>
      <c r="S143" s="128">
        <v>32685</v>
      </c>
      <c r="T143" s="128">
        <v>94993</v>
      </c>
      <c r="U143" s="128">
        <v>56955</v>
      </c>
      <c r="V143" s="128">
        <v>113538</v>
      </c>
      <c r="W143" s="128">
        <v>14339</v>
      </c>
      <c r="X143" s="128">
        <v>68865</v>
      </c>
      <c r="Y143" s="128">
        <v>2463</v>
      </c>
      <c r="Z143" s="128">
        <v>105871</v>
      </c>
      <c r="AA143" s="128">
        <v>221275</v>
      </c>
    </row>
    <row r="144" spans="1:27" ht="15" customHeight="1" collapsed="1">
      <c r="B144" s="175" t="s">
        <v>516</v>
      </c>
      <c r="C144" s="350" t="s">
        <v>524</v>
      </c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48" t="s">
        <v>532</v>
      </c>
      <c r="T144" s="348"/>
      <c r="U144" s="348"/>
      <c r="V144" s="348"/>
      <c r="W144" s="348"/>
      <c r="X144" s="348"/>
      <c r="Y144" s="348"/>
      <c r="Z144" s="348"/>
      <c r="AA144" s="348"/>
    </row>
    <row r="146" spans="1:27" ht="15" hidden="1" customHeight="1" outlineLevel="1">
      <c r="A146" s="185" t="s">
        <v>506</v>
      </c>
      <c r="B146" s="184" t="s">
        <v>214</v>
      </c>
      <c r="C146" s="184" t="s">
        <v>231</v>
      </c>
      <c r="D146" s="184" t="s">
        <v>224</v>
      </c>
      <c r="E146" s="184" t="s">
        <v>221</v>
      </c>
      <c r="F146" s="184" t="s">
        <v>212</v>
      </c>
      <c r="G146" s="184" t="s">
        <v>226</v>
      </c>
      <c r="H146" s="184" t="s">
        <v>229</v>
      </c>
      <c r="I146" s="184" t="s">
        <v>220</v>
      </c>
      <c r="J146" s="184" t="s">
        <v>216</v>
      </c>
      <c r="K146" s="184" t="s">
        <v>236</v>
      </c>
      <c r="L146" s="184" t="s">
        <v>233</v>
      </c>
      <c r="M146" s="184" t="s">
        <v>222</v>
      </c>
      <c r="N146" s="184" t="s">
        <v>225</v>
      </c>
      <c r="O146" s="184" t="s">
        <v>217</v>
      </c>
      <c r="P146" s="184" t="s">
        <v>215</v>
      </c>
      <c r="Q146" s="184" t="s">
        <v>230</v>
      </c>
      <c r="R146" s="184" t="s">
        <v>235</v>
      </c>
      <c r="S146" s="184" t="s">
        <v>219</v>
      </c>
      <c r="T146" s="184" t="s">
        <v>218</v>
      </c>
      <c r="U146" s="184" t="s">
        <v>213</v>
      </c>
      <c r="V146" s="184" t="s">
        <v>223</v>
      </c>
      <c r="W146" s="184" t="s">
        <v>232</v>
      </c>
      <c r="X146" s="184" t="s">
        <v>228</v>
      </c>
      <c r="Y146" s="184" t="s">
        <v>234</v>
      </c>
      <c r="Z146" s="184" t="s">
        <v>227</v>
      </c>
      <c r="AA146" s="184" t="s">
        <v>237</v>
      </c>
    </row>
    <row r="147" spans="1:27" ht="15" hidden="1" customHeight="1" outlineLevel="1">
      <c r="A147" s="186" t="s">
        <v>214</v>
      </c>
      <c r="B147" s="128">
        <v>46</v>
      </c>
      <c r="C147" s="128">
        <v>7938</v>
      </c>
      <c r="D147" s="128">
        <v>16077</v>
      </c>
      <c r="E147" s="128">
        <v>15919</v>
      </c>
      <c r="F147" s="128">
        <v>314</v>
      </c>
      <c r="G147" s="128">
        <v>2580</v>
      </c>
      <c r="H147" s="128">
        <v>7393</v>
      </c>
      <c r="I147" s="128">
        <v>433</v>
      </c>
      <c r="J147" s="128">
        <v>12887</v>
      </c>
      <c r="K147" s="128">
        <v>353</v>
      </c>
      <c r="L147" s="128">
        <v>4208</v>
      </c>
      <c r="M147" s="128">
        <v>36452</v>
      </c>
      <c r="N147" s="128">
        <v>10303</v>
      </c>
      <c r="O147" s="128">
        <v>71297</v>
      </c>
      <c r="P147" s="128">
        <v>187</v>
      </c>
      <c r="Q147" s="128">
        <v>6610</v>
      </c>
      <c r="R147" s="128">
        <v>59</v>
      </c>
      <c r="S147" s="128">
        <v>38547</v>
      </c>
      <c r="T147" s="128">
        <v>34428</v>
      </c>
      <c r="U147" s="128">
        <v>52140</v>
      </c>
      <c r="V147" s="128">
        <v>4074</v>
      </c>
      <c r="W147" s="128">
        <v>7731</v>
      </c>
      <c r="X147" s="128">
        <v>2482</v>
      </c>
      <c r="Y147" s="128">
        <v>731</v>
      </c>
      <c r="Z147" s="128">
        <v>9427</v>
      </c>
      <c r="AA147" s="128">
        <v>605</v>
      </c>
    </row>
    <row r="148" spans="1:27" ht="15" hidden="1" customHeight="1" outlineLevel="1">
      <c r="A148" s="186" t="s">
        <v>231</v>
      </c>
      <c r="B148" s="128">
        <v>6003</v>
      </c>
      <c r="C148" s="128">
        <v>545</v>
      </c>
      <c r="D148" s="128">
        <v>18</v>
      </c>
      <c r="E148" s="128">
        <v>41</v>
      </c>
      <c r="F148" s="128">
        <v>22104</v>
      </c>
      <c r="G148" s="128">
        <v>1</v>
      </c>
      <c r="H148" s="128">
        <v>9</v>
      </c>
      <c r="I148" s="128">
        <v>9</v>
      </c>
      <c r="J148" s="128">
        <v>3705</v>
      </c>
      <c r="K148" s="128">
        <v>623</v>
      </c>
      <c r="L148" s="128">
        <v>2</v>
      </c>
      <c r="M148" s="128">
        <v>8687</v>
      </c>
      <c r="N148" s="128">
        <v>122</v>
      </c>
      <c r="O148" s="128">
        <v>16</v>
      </c>
      <c r="P148" s="128">
        <v>7944</v>
      </c>
      <c r="Q148" s="128">
        <v>9</v>
      </c>
      <c r="R148" s="128">
        <v>0</v>
      </c>
      <c r="S148" s="128">
        <v>4047</v>
      </c>
      <c r="T148" s="128">
        <v>1377</v>
      </c>
      <c r="U148" s="128">
        <v>493</v>
      </c>
      <c r="V148" s="128">
        <v>8025</v>
      </c>
      <c r="W148" s="128">
        <v>214</v>
      </c>
      <c r="X148" s="128">
        <v>10</v>
      </c>
      <c r="Y148" s="128">
        <v>0</v>
      </c>
      <c r="Z148" s="128">
        <v>5700</v>
      </c>
      <c r="AA148" s="128">
        <v>0</v>
      </c>
    </row>
    <row r="149" spans="1:27" ht="15" hidden="1" customHeight="1" outlineLevel="1">
      <c r="A149" s="186" t="s">
        <v>224</v>
      </c>
      <c r="B149" s="128">
        <v>18498</v>
      </c>
      <c r="C149" s="128">
        <v>6</v>
      </c>
      <c r="D149" s="128">
        <v>2359</v>
      </c>
      <c r="E149" s="128">
        <v>14</v>
      </c>
      <c r="F149" s="128">
        <v>22238</v>
      </c>
      <c r="G149" s="128">
        <v>8</v>
      </c>
      <c r="H149" s="128">
        <v>0</v>
      </c>
      <c r="I149" s="128">
        <v>21166</v>
      </c>
      <c r="J149" s="128">
        <v>8688</v>
      </c>
      <c r="K149" s="128">
        <v>0</v>
      </c>
      <c r="L149" s="128">
        <v>5997</v>
      </c>
      <c r="M149" s="128">
        <v>5323</v>
      </c>
      <c r="N149" s="128">
        <v>24</v>
      </c>
      <c r="O149" s="128">
        <v>34</v>
      </c>
      <c r="P149" s="128">
        <v>27186</v>
      </c>
      <c r="Q149" s="128">
        <v>2</v>
      </c>
      <c r="R149" s="128">
        <v>143</v>
      </c>
      <c r="S149" s="128">
        <v>5184</v>
      </c>
      <c r="T149" s="128">
        <v>685</v>
      </c>
      <c r="U149" s="128">
        <v>13972</v>
      </c>
      <c r="V149" s="128">
        <v>4601</v>
      </c>
      <c r="W149" s="128">
        <v>0</v>
      </c>
      <c r="X149" s="128">
        <v>1</v>
      </c>
      <c r="Y149" s="128">
        <v>1162</v>
      </c>
      <c r="Z149" s="128">
        <v>0</v>
      </c>
      <c r="AA149" s="128">
        <v>15</v>
      </c>
    </row>
    <row r="150" spans="1:27" ht="15" hidden="1" customHeight="1" outlineLevel="1">
      <c r="A150" s="186" t="s">
        <v>221</v>
      </c>
      <c r="B150" s="128">
        <v>5658</v>
      </c>
      <c r="C150" s="128">
        <v>101</v>
      </c>
      <c r="D150" s="128">
        <v>74</v>
      </c>
      <c r="E150" s="128">
        <v>1738</v>
      </c>
      <c r="F150" s="128">
        <v>26818</v>
      </c>
      <c r="G150" s="128">
        <v>69</v>
      </c>
      <c r="H150" s="128">
        <v>1094</v>
      </c>
      <c r="I150" s="128">
        <v>151</v>
      </c>
      <c r="J150" s="128">
        <v>15960</v>
      </c>
      <c r="K150" s="128">
        <v>217</v>
      </c>
      <c r="L150" s="128">
        <v>16</v>
      </c>
      <c r="M150" s="128">
        <v>1509</v>
      </c>
      <c r="N150" s="128">
        <v>599</v>
      </c>
      <c r="O150" s="128">
        <v>229</v>
      </c>
      <c r="P150" s="128">
        <v>7135</v>
      </c>
      <c r="Q150" s="128">
        <v>24</v>
      </c>
      <c r="R150" s="128">
        <v>67</v>
      </c>
      <c r="S150" s="128">
        <v>3585</v>
      </c>
      <c r="T150" s="128">
        <v>4451</v>
      </c>
      <c r="U150" s="128">
        <v>69</v>
      </c>
      <c r="V150" s="128">
        <v>4447</v>
      </c>
      <c r="W150" s="128">
        <v>607</v>
      </c>
      <c r="X150" s="128">
        <v>293</v>
      </c>
      <c r="Y150" s="128">
        <v>0</v>
      </c>
      <c r="Z150" s="128">
        <v>2214</v>
      </c>
      <c r="AA150" s="128">
        <v>3</v>
      </c>
    </row>
    <row r="151" spans="1:27" ht="15" hidden="1" customHeight="1" outlineLevel="1">
      <c r="A151" s="186" t="s">
        <v>212</v>
      </c>
      <c r="B151" s="128">
        <v>26466</v>
      </c>
      <c r="C151" s="128">
        <v>816</v>
      </c>
      <c r="D151" s="128">
        <v>15558</v>
      </c>
      <c r="E151" s="128">
        <v>45641</v>
      </c>
      <c r="F151" s="128">
        <v>15047</v>
      </c>
      <c r="G151" s="128">
        <v>5469</v>
      </c>
      <c r="H151" s="128">
        <v>4003</v>
      </c>
      <c r="I151" s="128">
        <v>892</v>
      </c>
      <c r="J151" s="128">
        <v>6121</v>
      </c>
      <c r="K151" s="128">
        <v>144</v>
      </c>
      <c r="L151" s="128">
        <v>868</v>
      </c>
      <c r="M151" s="128">
        <v>19210</v>
      </c>
      <c r="N151" s="128">
        <v>13072</v>
      </c>
      <c r="O151" s="128">
        <v>50685</v>
      </c>
      <c r="P151" s="128">
        <v>2310</v>
      </c>
      <c r="Q151" s="128">
        <v>6058</v>
      </c>
      <c r="R151" s="128">
        <v>1638</v>
      </c>
      <c r="S151" s="128">
        <v>73818</v>
      </c>
      <c r="T151" s="128">
        <v>44717</v>
      </c>
      <c r="U151" s="128">
        <v>15718</v>
      </c>
      <c r="V151" s="128">
        <v>790</v>
      </c>
      <c r="W151" s="128">
        <v>9560</v>
      </c>
      <c r="X151" s="128">
        <v>4891</v>
      </c>
      <c r="Y151" s="128">
        <v>6847</v>
      </c>
      <c r="Z151" s="128">
        <v>6051</v>
      </c>
      <c r="AA151" s="128">
        <v>177</v>
      </c>
    </row>
    <row r="152" spans="1:27" ht="15" hidden="1" customHeight="1" outlineLevel="1">
      <c r="A152" s="186" t="s">
        <v>226</v>
      </c>
      <c r="B152" s="128">
        <v>6114</v>
      </c>
      <c r="C152" s="128">
        <v>13</v>
      </c>
      <c r="D152" s="128">
        <v>3</v>
      </c>
      <c r="E152" s="128">
        <v>3</v>
      </c>
      <c r="F152" s="128">
        <v>8426</v>
      </c>
      <c r="G152" s="128">
        <v>5183</v>
      </c>
      <c r="H152" s="128">
        <v>6</v>
      </c>
      <c r="I152" s="128">
        <v>4</v>
      </c>
      <c r="J152" s="128">
        <v>10041</v>
      </c>
      <c r="K152" s="128">
        <v>2</v>
      </c>
      <c r="L152" s="128">
        <v>5</v>
      </c>
      <c r="M152" s="128">
        <v>2348</v>
      </c>
      <c r="N152" s="128">
        <v>8</v>
      </c>
      <c r="O152" s="128">
        <v>14</v>
      </c>
      <c r="P152" s="128">
        <v>18199</v>
      </c>
      <c r="Q152" s="128">
        <v>0</v>
      </c>
      <c r="R152" s="128">
        <v>0</v>
      </c>
      <c r="S152" s="128">
        <v>7750</v>
      </c>
      <c r="T152" s="128">
        <v>121</v>
      </c>
      <c r="U152" s="128">
        <v>3046</v>
      </c>
      <c r="V152" s="128">
        <v>3559</v>
      </c>
      <c r="W152" s="128">
        <v>0</v>
      </c>
      <c r="X152" s="128">
        <v>19</v>
      </c>
      <c r="Y152" s="128">
        <v>0</v>
      </c>
      <c r="Z152" s="128">
        <v>286</v>
      </c>
      <c r="AA152" s="128">
        <v>0</v>
      </c>
    </row>
    <row r="153" spans="1:27" ht="15" hidden="1" customHeight="1" outlineLevel="1">
      <c r="A153" s="186" t="s">
        <v>229</v>
      </c>
      <c r="B153" s="128">
        <v>5590</v>
      </c>
      <c r="C153" s="128">
        <v>29</v>
      </c>
      <c r="D153" s="128">
        <v>0</v>
      </c>
      <c r="E153" s="128">
        <v>38</v>
      </c>
      <c r="F153" s="128">
        <v>13355</v>
      </c>
      <c r="G153" s="128">
        <v>56</v>
      </c>
      <c r="H153" s="128">
        <v>1104</v>
      </c>
      <c r="I153" s="128">
        <v>9780</v>
      </c>
      <c r="J153" s="128">
        <v>5358</v>
      </c>
      <c r="K153" s="128">
        <v>0</v>
      </c>
      <c r="L153" s="128">
        <v>4</v>
      </c>
      <c r="M153" s="128">
        <v>2199</v>
      </c>
      <c r="N153" s="128">
        <v>252</v>
      </c>
      <c r="O153" s="128">
        <v>2178</v>
      </c>
      <c r="P153" s="128">
        <v>5471</v>
      </c>
      <c r="Q153" s="128">
        <v>9</v>
      </c>
      <c r="R153" s="128">
        <v>0</v>
      </c>
      <c r="S153" s="128">
        <v>7307</v>
      </c>
      <c r="T153" s="128">
        <v>1937</v>
      </c>
      <c r="U153" s="128">
        <v>645</v>
      </c>
      <c r="V153" s="128">
        <v>2756</v>
      </c>
      <c r="W153" s="128">
        <v>1</v>
      </c>
      <c r="X153" s="128">
        <v>16</v>
      </c>
      <c r="Y153" s="128">
        <v>0</v>
      </c>
      <c r="Z153" s="128">
        <v>559</v>
      </c>
      <c r="AA153" s="128">
        <v>4</v>
      </c>
    </row>
    <row r="154" spans="1:27" ht="15" hidden="1" customHeight="1" outlineLevel="1">
      <c r="A154" s="186" t="s">
        <v>220</v>
      </c>
      <c r="B154" s="128">
        <v>36624</v>
      </c>
      <c r="C154" s="128">
        <v>200</v>
      </c>
      <c r="D154" s="128">
        <v>90</v>
      </c>
      <c r="E154" s="128">
        <v>63</v>
      </c>
      <c r="F154" s="128">
        <v>121957</v>
      </c>
      <c r="G154" s="128">
        <v>79</v>
      </c>
      <c r="H154" s="128">
        <v>11</v>
      </c>
      <c r="I154" s="128">
        <v>39</v>
      </c>
      <c r="J154" s="128">
        <v>31931</v>
      </c>
      <c r="K154" s="128">
        <v>1</v>
      </c>
      <c r="L154" s="128">
        <v>9</v>
      </c>
      <c r="M154" s="128">
        <v>515</v>
      </c>
      <c r="N154" s="128">
        <v>412</v>
      </c>
      <c r="O154" s="128">
        <v>971</v>
      </c>
      <c r="P154" s="128">
        <v>19197</v>
      </c>
      <c r="Q154" s="128">
        <v>24</v>
      </c>
      <c r="R154" s="128">
        <v>18</v>
      </c>
      <c r="S154" s="128">
        <v>3150</v>
      </c>
      <c r="T154" s="128">
        <v>451</v>
      </c>
      <c r="U154" s="128">
        <v>5721</v>
      </c>
      <c r="V154" s="128">
        <v>2899</v>
      </c>
      <c r="W154" s="128">
        <v>9</v>
      </c>
      <c r="X154" s="128">
        <v>198</v>
      </c>
      <c r="Y154" s="128">
        <v>0</v>
      </c>
      <c r="Z154" s="128">
        <v>1651</v>
      </c>
      <c r="AA154" s="128">
        <v>12</v>
      </c>
    </row>
    <row r="155" spans="1:27" ht="15" hidden="1" customHeight="1" outlineLevel="1">
      <c r="A155" s="186" t="s">
        <v>216</v>
      </c>
      <c r="B155" s="128">
        <v>8463</v>
      </c>
      <c r="C155" s="128">
        <v>3117</v>
      </c>
      <c r="D155" s="128">
        <v>23524</v>
      </c>
      <c r="E155" s="128">
        <v>11884</v>
      </c>
      <c r="F155" s="128">
        <v>12936</v>
      </c>
      <c r="G155" s="128">
        <v>7083</v>
      </c>
      <c r="H155" s="128">
        <v>9729</v>
      </c>
      <c r="I155" s="128">
        <v>33</v>
      </c>
      <c r="J155" s="128">
        <v>51</v>
      </c>
      <c r="K155" s="128">
        <v>35</v>
      </c>
      <c r="L155" s="128">
        <v>2137</v>
      </c>
      <c r="M155" s="128">
        <v>16708</v>
      </c>
      <c r="N155" s="128">
        <v>12261</v>
      </c>
      <c r="O155" s="128">
        <v>87713</v>
      </c>
      <c r="P155" s="128">
        <v>25140</v>
      </c>
      <c r="Q155" s="128">
        <v>3196</v>
      </c>
      <c r="R155" s="128">
        <v>434</v>
      </c>
      <c r="S155" s="128">
        <v>11564</v>
      </c>
      <c r="T155" s="128">
        <v>40825</v>
      </c>
      <c r="U155" s="128">
        <v>40740</v>
      </c>
      <c r="V155" s="128">
        <v>400</v>
      </c>
      <c r="W155" s="128">
        <v>9159</v>
      </c>
      <c r="X155" s="128">
        <v>23</v>
      </c>
      <c r="Y155" s="128">
        <v>668</v>
      </c>
      <c r="Z155" s="128">
        <v>7</v>
      </c>
      <c r="AA155" s="128">
        <v>2288</v>
      </c>
    </row>
    <row r="156" spans="1:27" ht="15" hidden="1" customHeight="1" outlineLevel="1">
      <c r="A156" s="186" t="s">
        <v>236</v>
      </c>
      <c r="B156" s="128">
        <v>916</v>
      </c>
      <c r="C156" s="128">
        <v>3</v>
      </c>
      <c r="D156" s="128">
        <v>0</v>
      </c>
      <c r="E156" s="128">
        <v>10</v>
      </c>
      <c r="F156" s="128">
        <v>1550</v>
      </c>
      <c r="G156" s="128">
        <v>0</v>
      </c>
      <c r="H156" s="128">
        <v>0</v>
      </c>
      <c r="I156" s="128">
        <v>0</v>
      </c>
      <c r="J156" s="128">
        <v>115</v>
      </c>
      <c r="K156" s="128">
        <v>0</v>
      </c>
      <c r="L156" s="128">
        <v>0</v>
      </c>
      <c r="M156" s="128">
        <v>0</v>
      </c>
      <c r="N156" s="128">
        <v>0</v>
      </c>
      <c r="O156" s="128">
        <v>0</v>
      </c>
      <c r="P156" s="128">
        <v>2082</v>
      </c>
      <c r="Q156" s="128">
        <v>0</v>
      </c>
      <c r="R156" s="128">
        <v>0</v>
      </c>
      <c r="S156" s="128">
        <v>74</v>
      </c>
      <c r="T156" s="128">
        <v>0</v>
      </c>
      <c r="U156" s="128">
        <v>0</v>
      </c>
      <c r="V156" s="128">
        <v>2411</v>
      </c>
      <c r="W156" s="128">
        <v>0</v>
      </c>
      <c r="X156" s="128">
        <v>0</v>
      </c>
      <c r="Y156" s="128">
        <v>0</v>
      </c>
      <c r="Z156" s="128">
        <v>0</v>
      </c>
      <c r="AA156" s="128">
        <v>0</v>
      </c>
    </row>
    <row r="157" spans="1:27" ht="15" hidden="1" customHeight="1" outlineLevel="1">
      <c r="A157" s="186" t="s">
        <v>233</v>
      </c>
      <c r="B157" s="128">
        <v>691</v>
      </c>
      <c r="C157" s="128">
        <v>40</v>
      </c>
      <c r="D157" s="128">
        <v>6</v>
      </c>
      <c r="E157" s="128">
        <v>26</v>
      </c>
      <c r="F157" s="128">
        <v>10108</v>
      </c>
      <c r="G157" s="128">
        <v>109</v>
      </c>
      <c r="H157" s="128">
        <v>75</v>
      </c>
      <c r="I157" s="128">
        <v>156</v>
      </c>
      <c r="J157" s="128">
        <v>3885</v>
      </c>
      <c r="K157" s="128">
        <v>17</v>
      </c>
      <c r="L157" s="128">
        <v>19</v>
      </c>
      <c r="M157" s="128">
        <v>535</v>
      </c>
      <c r="N157" s="128">
        <v>61</v>
      </c>
      <c r="O157" s="128">
        <v>2261</v>
      </c>
      <c r="P157" s="128">
        <v>353</v>
      </c>
      <c r="Q157" s="128">
        <v>29</v>
      </c>
      <c r="R157" s="128">
        <v>0</v>
      </c>
      <c r="S157" s="128">
        <v>100</v>
      </c>
      <c r="T157" s="128">
        <v>1709</v>
      </c>
      <c r="U157" s="128">
        <v>52</v>
      </c>
      <c r="V157" s="128">
        <v>80</v>
      </c>
      <c r="W157" s="128">
        <v>1</v>
      </c>
      <c r="X157" s="128">
        <v>94</v>
      </c>
      <c r="Y157" s="128">
        <v>0</v>
      </c>
      <c r="Z157" s="128">
        <v>379</v>
      </c>
      <c r="AA157" s="128">
        <v>0</v>
      </c>
    </row>
    <row r="158" spans="1:27" ht="15" hidden="1" customHeight="1" outlineLevel="1">
      <c r="A158" s="186" t="s">
        <v>222</v>
      </c>
      <c r="B158" s="128">
        <v>17871</v>
      </c>
      <c r="C158" s="128">
        <v>227</v>
      </c>
      <c r="D158" s="128">
        <v>303</v>
      </c>
      <c r="E158" s="128">
        <v>10931</v>
      </c>
      <c r="F158" s="128">
        <v>30807</v>
      </c>
      <c r="G158" s="128">
        <v>1991</v>
      </c>
      <c r="H158" s="128">
        <v>205</v>
      </c>
      <c r="I158" s="128">
        <v>77</v>
      </c>
      <c r="J158" s="128">
        <v>22510</v>
      </c>
      <c r="K158" s="128">
        <v>0</v>
      </c>
      <c r="L158" s="128">
        <v>1039</v>
      </c>
      <c r="M158" s="128">
        <v>22685</v>
      </c>
      <c r="N158" s="128">
        <v>1102</v>
      </c>
      <c r="O158" s="128">
        <v>195</v>
      </c>
      <c r="P158" s="128">
        <v>13909</v>
      </c>
      <c r="Q158" s="128">
        <v>802</v>
      </c>
      <c r="R158" s="128">
        <v>4</v>
      </c>
      <c r="S158" s="128">
        <v>422</v>
      </c>
      <c r="T158" s="128">
        <v>4669</v>
      </c>
      <c r="U158" s="128">
        <v>3858</v>
      </c>
      <c r="V158" s="128">
        <v>4601</v>
      </c>
      <c r="W158" s="128">
        <v>1120</v>
      </c>
      <c r="X158" s="128">
        <v>527</v>
      </c>
      <c r="Y158" s="128">
        <v>0</v>
      </c>
      <c r="Z158" s="128">
        <v>17183</v>
      </c>
      <c r="AA158" s="128">
        <v>17</v>
      </c>
    </row>
    <row r="159" spans="1:27" ht="15" hidden="1" customHeight="1" outlineLevel="1">
      <c r="A159" s="186" t="s">
        <v>225</v>
      </c>
      <c r="B159" s="128">
        <v>20065</v>
      </c>
      <c r="C159" s="128">
        <v>3422</v>
      </c>
      <c r="D159" s="128">
        <v>26</v>
      </c>
      <c r="E159" s="128">
        <v>15</v>
      </c>
      <c r="F159" s="128">
        <v>29184</v>
      </c>
      <c r="G159" s="128">
        <v>152</v>
      </c>
      <c r="H159" s="128">
        <v>17</v>
      </c>
      <c r="I159" s="128">
        <v>17</v>
      </c>
      <c r="J159" s="128">
        <v>11390</v>
      </c>
      <c r="K159" s="128">
        <v>0</v>
      </c>
      <c r="L159" s="128">
        <v>6</v>
      </c>
      <c r="M159" s="128">
        <v>174</v>
      </c>
      <c r="N159" s="128">
        <v>3260</v>
      </c>
      <c r="O159" s="128">
        <v>354</v>
      </c>
      <c r="P159" s="128">
        <v>12620</v>
      </c>
      <c r="Q159" s="128">
        <v>7674</v>
      </c>
      <c r="R159" s="128">
        <v>0</v>
      </c>
      <c r="S159" s="128">
        <v>1404</v>
      </c>
      <c r="T159" s="128">
        <v>3441</v>
      </c>
      <c r="U159" s="128">
        <v>43</v>
      </c>
      <c r="V159" s="128">
        <v>4593</v>
      </c>
      <c r="W159" s="128">
        <v>4</v>
      </c>
      <c r="X159" s="128">
        <v>24</v>
      </c>
      <c r="Y159" s="128">
        <v>0</v>
      </c>
      <c r="Z159" s="128">
        <v>2183</v>
      </c>
      <c r="AA159" s="128">
        <v>0</v>
      </c>
    </row>
    <row r="160" spans="1:27" ht="15" hidden="1" customHeight="1" outlineLevel="1">
      <c r="A160" s="186" t="s">
        <v>217</v>
      </c>
      <c r="B160" s="128">
        <v>10892</v>
      </c>
      <c r="C160" s="128">
        <v>160</v>
      </c>
      <c r="D160" s="128">
        <v>13807</v>
      </c>
      <c r="E160" s="128">
        <v>48318</v>
      </c>
      <c r="F160" s="128">
        <v>26640</v>
      </c>
      <c r="G160" s="128">
        <v>1932</v>
      </c>
      <c r="H160" s="128">
        <v>37217</v>
      </c>
      <c r="I160" s="128">
        <v>366</v>
      </c>
      <c r="J160" s="128">
        <v>12305</v>
      </c>
      <c r="K160" s="128">
        <v>374</v>
      </c>
      <c r="L160" s="128">
        <v>2223</v>
      </c>
      <c r="M160" s="128">
        <v>2675</v>
      </c>
      <c r="N160" s="128">
        <v>815</v>
      </c>
      <c r="O160" s="128">
        <v>3378</v>
      </c>
      <c r="P160" s="128">
        <v>16622</v>
      </c>
      <c r="Q160" s="128">
        <v>206</v>
      </c>
      <c r="R160" s="128">
        <v>187</v>
      </c>
      <c r="S160" s="128">
        <v>345</v>
      </c>
      <c r="T160" s="128">
        <v>16608</v>
      </c>
      <c r="U160" s="128">
        <v>34412</v>
      </c>
      <c r="V160" s="128">
        <v>2763</v>
      </c>
      <c r="W160" s="128">
        <v>1602</v>
      </c>
      <c r="X160" s="128">
        <v>213</v>
      </c>
      <c r="Y160" s="128">
        <v>98</v>
      </c>
      <c r="Z160" s="128">
        <v>4139</v>
      </c>
      <c r="AA160" s="128">
        <v>102</v>
      </c>
    </row>
    <row r="161" spans="1:27" ht="15" hidden="1" customHeight="1" outlineLevel="1">
      <c r="A161" s="186" t="s">
        <v>215</v>
      </c>
      <c r="B161" s="128">
        <v>2748</v>
      </c>
      <c r="C161" s="128">
        <v>3471</v>
      </c>
      <c r="D161" s="128">
        <v>5381</v>
      </c>
      <c r="E161" s="128">
        <v>6670</v>
      </c>
      <c r="F161" s="128">
        <v>1551</v>
      </c>
      <c r="G161" s="128">
        <v>39344</v>
      </c>
      <c r="H161" s="128">
        <v>2943</v>
      </c>
      <c r="I161" s="128">
        <v>843</v>
      </c>
      <c r="J161" s="128">
        <v>3202</v>
      </c>
      <c r="K161" s="128">
        <v>222</v>
      </c>
      <c r="L161" s="128">
        <v>2937</v>
      </c>
      <c r="M161" s="128">
        <v>12768</v>
      </c>
      <c r="N161" s="128">
        <v>20158</v>
      </c>
      <c r="O161" s="128">
        <v>59243</v>
      </c>
      <c r="P161" s="128">
        <v>9879</v>
      </c>
      <c r="Q161" s="128">
        <v>7929</v>
      </c>
      <c r="R161" s="128">
        <v>40</v>
      </c>
      <c r="S161" s="128">
        <v>45347</v>
      </c>
      <c r="T161" s="128">
        <v>10332</v>
      </c>
      <c r="U161" s="128">
        <v>15593</v>
      </c>
      <c r="V161" s="128">
        <v>35195</v>
      </c>
      <c r="W161" s="128">
        <v>6922</v>
      </c>
      <c r="X161" s="128">
        <v>12981</v>
      </c>
      <c r="Y161" s="128">
        <v>492</v>
      </c>
      <c r="Z161" s="128">
        <v>1443</v>
      </c>
      <c r="AA161" s="128">
        <v>179</v>
      </c>
    </row>
    <row r="162" spans="1:27" ht="15" hidden="1" customHeight="1" outlineLevel="1">
      <c r="A162" s="186" t="s">
        <v>230</v>
      </c>
      <c r="B162" s="128">
        <v>10963</v>
      </c>
      <c r="C162" s="128">
        <v>17</v>
      </c>
      <c r="D162" s="128">
        <v>9</v>
      </c>
      <c r="E162" s="128">
        <v>8</v>
      </c>
      <c r="F162" s="128">
        <v>16912</v>
      </c>
      <c r="G162" s="128">
        <v>61</v>
      </c>
      <c r="H162" s="128">
        <v>16</v>
      </c>
      <c r="I162" s="128">
        <v>2975</v>
      </c>
      <c r="J162" s="128">
        <v>4894</v>
      </c>
      <c r="K162" s="128">
        <v>4</v>
      </c>
      <c r="L162" s="128">
        <v>32</v>
      </c>
      <c r="M162" s="128">
        <v>9374</v>
      </c>
      <c r="N162" s="128">
        <v>615</v>
      </c>
      <c r="O162" s="128">
        <v>22</v>
      </c>
      <c r="P162" s="128">
        <v>11965</v>
      </c>
      <c r="Q162" s="128">
        <v>5130</v>
      </c>
      <c r="R162" s="128">
        <v>0</v>
      </c>
      <c r="S162" s="128">
        <v>15103</v>
      </c>
      <c r="T162" s="128">
        <v>1943</v>
      </c>
      <c r="U162" s="128">
        <v>3018</v>
      </c>
      <c r="V162" s="128">
        <v>3584</v>
      </c>
      <c r="W162" s="128">
        <v>1</v>
      </c>
      <c r="X162" s="128">
        <v>41</v>
      </c>
      <c r="Y162" s="128">
        <v>0</v>
      </c>
      <c r="Z162" s="128">
        <v>339</v>
      </c>
      <c r="AA162" s="128">
        <v>0</v>
      </c>
    </row>
    <row r="163" spans="1:27" ht="15" hidden="1" customHeight="1" outlineLevel="1">
      <c r="A163" s="186" t="s">
        <v>235</v>
      </c>
      <c r="B163" s="128">
        <v>0</v>
      </c>
      <c r="C163" s="128">
        <v>0</v>
      </c>
      <c r="D163" s="128">
        <v>0</v>
      </c>
      <c r="E163" s="128">
        <v>0</v>
      </c>
      <c r="F163" s="128">
        <v>0</v>
      </c>
      <c r="G163" s="128">
        <v>0</v>
      </c>
      <c r="H163" s="128">
        <v>0</v>
      </c>
      <c r="I163" s="128">
        <v>0</v>
      </c>
      <c r="J163" s="128">
        <v>0</v>
      </c>
      <c r="K163" s="128">
        <v>0</v>
      </c>
      <c r="L163" s="128">
        <v>0</v>
      </c>
      <c r="M163" s="128">
        <v>11</v>
      </c>
      <c r="N163" s="128">
        <v>0</v>
      </c>
      <c r="O163" s="128">
        <v>4</v>
      </c>
      <c r="P163" s="128">
        <v>0</v>
      </c>
      <c r="Q163" s="128">
        <v>0</v>
      </c>
      <c r="R163" s="128">
        <v>0</v>
      </c>
      <c r="S163" s="128">
        <v>0</v>
      </c>
      <c r="T163" s="128">
        <v>0</v>
      </c>
      <c r="U163" s="128">
        <v>0</v>
      </c>
      <c r="V163" s="128">
        <v>4905</v>
      </c>
      <c r="W163" s="128">
        <v>1</v>
      </c>
      <c r="X163" s="128">
        <v>2</v>
      </c>
      <c r="Y163" s="128">
        <v>0</v>
      </c>
      <c r="Z163" s="128">
        <v>0</v>
      </c>
      <c r="AA163" s="128">
        <v>0</v>
      </c>
    </row>
    <row r="164" spans="1:27" ht="15" hidden="1" customHeight="1" outlineLevel="1">
      <c r="A164" s="186" t="s">
        <v>219</v>
      </c>
      <c r="B164" s="128">
        <v>22760</v>
      </c>
      <c r="C164" s="128">
        <v>952</v>
      </c>
      <c r="D164" s="128">
        <v>3759</v>
      </c>
      <c r="E164" s="128">
        <v>6835</v>
      </c>
      <c r="F164" s="128">
        <v>65557</v>
      </c>
      <c r="G164" s="128">
        <v>1099</v>
      </c>
      <c r="H164" s="128">
        <v>3320</v>
      </c>
      <c r="I164" s="128">
        <v>682</v>
      </c>
      <c r="J164" s="128">
        <v>24362</v>
      </c>
      <c r="K164" s="128">
        <v>6</v>
      </c>
      <c r="L164" s="128">
        <v>3461</v>
      </c>
      <c r="M164" s="128">
        <v>3567</v>
      </c>
      <c r="N164" s="128">
        <v>5654</v>
      </c>
      <c r="O164" s="128">
        <v>5982</v>
      </c>
      <c r="P164" s="128">
        <v>26375</v>
      </c>
      <c r="Q164" s="128">
        <v>1525</v>
      </c>
      <c r="R164" s="128">
        <v>33</v>
      </c>
      <c r="S164" s="128">
        <v>4075</v>
      </c>
      <c r="T164" s="128">
        <v>15159</v>
      </c>
      <c r="U164" s="128">
        <v>12440</v>
      </c>
      <c r="V164" s="128">
        <v>4494</v>
      </c>
      <c r="W164" s="128">
        <v>2197</v>
      </c>
      <c r="X164" s="128">
        <v>428</v>
      </c>
      <c r="Y164" s="128">
        <v>11</v>
      </c>
      <c r="Z164" s="128">
        <v>8402</v>
      </c>
      <c r="AA164" s="128">
        <v>30</v>
      </c>
    </row>
    <row r="165" spans="1:27" ht="15" hidden="1" customHeight="1" outlineLevel="1">
      <c r="A165" s="186" t="s">
        <v>218</v>
      </c>
      <c r="B165" s="128">
        <v>8635</v>
      </c>
      <c r="C165" s="128">
        <v>310</v>
      </c>
      <c r="D165" s="128">
        <v>5181</v>
      </c>
      <c r="E165" s="128">
        <v>262</v>
      </c>
      <c r="F165" s="128">
        <v>31168</v>
      </c>
      <c r="G165" s="128">
        <v>521</v>
      </c>
      <c r="H165" s="128">
        <v>60</v>
      </c>
      <c r="I165" s="128">
        <v>13002</v>
      </c>
      <c r="J165" s="128">
        <v>19341</v>
      </c>
      <c r="K165" s="128">
        <v>3</v>
      </c>
      <c r="L165" s="128">
        <v>1819</v>
      </c>
      <c r="M165" s="128">
        <v>2536</v>
      </c>
      <c r="N165" s="128">
        <v>2484</v>
      </c>
      <c r="O165" s="128">
        <v>495</v>
      </c>
      <c r="P165" s="128">
        <v>14045</v>
      </c>
      <c r="Q165" s="128">
        <v>6738</v>
      </c>
      <c r="R165" s="128">
        <v>383</v>
      </c>
      <c r="S165" s="128">
        <v>122</v>
      </c>
      <c r="T165" s="128">
        <v>14014</v>
      </c>
      <c r="U165" s="128">
        <v>40310</v>
      </c>
      <c r="V165" s="128">
        <v>10387</v>
      </c>
      <c r="W165" s="128">
        <v>41</v>
      </c>
      <c r="X165" s="128">
        <v>1144</v>
      </c>
      <c r="Y165" s="128">
        <v>0</v>
      </c>
      <c r="Z165" s="128">
        <v>1728</v>
      </c>
      <c r="AA165" s="128">
        <v>18</v>
      </c>
    </row>
    <row r="166" spans="1:27" ht="15" hidden="1" customHeight="1" outlineLevel="1">
      <c r="A166" s="186" t="s">
        <v>213</v>
      </c>
      <c r="B166" s="128">
        <v>18525</v>
      </c>
      <c r="C166" s="128">
        <v>112</v>
      </c>
      <c r="D166" s="128">
        <v>1521</v>
      </c>
      <c r="E166" s="128">
        <v>58</v>
      </c>
      <c r="F166" s="128">
        <v>41918</v>
      </c>
      <c r="G166" s="128">
        <v>304</v>
      </c>
      <c r="H166" s="128">
        <v>68</v>
      </c>
      <c r="I166" s="128">
        <v>133091</v>
      </c>
      <c r="J166" s="128">
        <v>42246</v>
      </c>
      <c r="K166" s="128">
        <v>1</v>
      </c>
      <c r="L166" s="128">
        <v>15</v>
      </c>
      <c r="M166" s="128">
        <v>4272</v>
      </c>
      <c r="N166" s="128">
        <v>1078</v>
      </c>
      <c r="O166" s="128">
        <v>304</v>
      </c>
      <c r="P166" s="128">
        <v>40465</v>
      </c>
      <c r="Q166" s="128">
        <v>88</v>
      </c>
      <c r="R166" s="128">
        <v>0</v>
      </c>
      <c r="S166" s="128">
        <v>14258</v>
      </c>
      <c r="T166" s="128">
        <v>11627</v>
      </c>
      <c r="U166" s="128">
        <v>7179</v>
      </c>
      <c r="V166" s="128">
        <v>8369</v>
      </c>
      <c r="W166" s="128">
        <v>5</v>
      </c>
      <c r="X166" s="128">
        <v>2667</v>
      </c>
      <c r="Y166" s="128">
        <v>0</v>
      </c>
      <c r="Z166" s="128">
        <v>7102</v>
      </c>
      <c r="AA166" s="128">
        <v>146</v>
      </c>
    </row>
    <row r="167" spans="1:27" ht="15" hidden="1" customHeight="1" outlineLevel="1">
      <c r="A167" s="186" t="s">
        <v>223</v>
      </c>
      <c r="B167" s="128">
        <v>4304</v>
      </c>
      <c r="C167" s="128">
        <v>3168</v>
      </c>
      <c r="D167" s="128">
        <v>6129</v>
      </c>
      <c r="E167" s="128">
        <v>3276</v>
      </c>
      <c r="F167" s="128">
        <v>4803</v>
      </c>
      <c r="G167" s="128">
        <v>665</v>
      </c>
      <c r="H167" s="128">
        <v>5342</v>
      </c>
      <c r="I167" s="128">
        <v>46</v>
      </c>
      <c r="J167" s="128">
        <v>3751</v>
      </c>
      <c r="K167" s="128">
        <v>25</v>
      </c>
      <c r="L167" s="128">
        <v>79</v>
      </c>
      <c r="M167" s="128">
        <v>12434</v>
      </c>
      <c r="N167" s="128">
        <v>4545</v>
      </c>
      <c r="O167" s="128">
        <v>15189</v>
      </c>
      <c r="P167" s="128">
        <v>396</v>
      </c>
      <c r="Q167" s="128">
        <v>5248</v>
      </c>
      <c r="R167" s="128">
        <v>8</v>
      </c>
      <c r="S167" s="128">
        <v>18208</v>
      </c>
      <c r="T167" s="128">
        <v>16462</v>
      </c>
      <c r="U167" s="128">
        <v>16289</v>
      </c>
      <c r="V167" s="128">
        <v>33</v>
      </c>
      <c r="W167" s="128">
        <v>88</v>
      </c>
      <c r="X167" s="128">
        <v>2</v>
      </c>
      <c r="Y167" s="128">
        <v>164</v>
      </c>
      <c r="Z167" s="128">
        <v>213</v>
      </c>
      <c r="AA167" s="128">
        <v>113</v>
      </c>
    </row>
    <row r="168" spans="1:27" ht="15" hidden="1" customHeight="1" outlineLevel="1">
      <c r="A168" s="186" t="s">
        <v>232</v>
      </c>
      <c r="B168" s="128">
        <v>4183</v>
      </c>
      <c r="C168" s="128">
        <v>0</v>
      </c>
      <c r="D168" s="128">
        <v>1</v>
      </c>
      <c r="E168" s="128">
        <v>5</v>
      </c>
      <c r="F168" s="128">
        <v>29758</v>
      </c>
      <c r="G168" s="128">
        <v>0</v>
      </c>
      <c r="H168" s="128">
        <v>0</v>
      </c>
      <c r="I168" s="128">
        <v>0</v>
      </c>
      <c r="J168" s="128">
        <v>8788</v>
      </c>
      <c r="K168" s="128">
        <v>0</v>
      </c>
      <c r="L168" s="128">
        <v>1</v>
      </c>
      <c r="M168" s="128">
        <v>5</v>
      </c>
      <c r="N168" s="128">
        <v>0</v>
      </c>
      <c r="O168" s="128">
        <v>1</v>
      </c>
      <c r="P168" s="128">
        <v>2350</v>
      </c>
      <c r="Q168" s="128">
        <v>2</v>
      </c>
      <c r="R168" s="128">
        <v>0</v>
      </c>
      <c r="S168" s="128">
        <v>21</v>
      </c>
      <c r="T168" s="128">
        <v>37</v>
      </c>
      <c r="U168" s="128">
        <v>1</v>
      </c>
      <c r="V168" s="128">
        <v>82</v>
      </c>
      <c r="W168" s="128">
        <v>2</v>
      </c>
      <c r="X168" s="128">
        <v>0</v>
      </c>
      <c r="Y168" s="128">
        <v>0</v>
      </c>
      <c r="Z168" s="128">
        <v>197</v>
      </c>
      <c r="AA168" s="128">
        <v>1</v>
      </c>
    </row>
    <row r="169" spans="1:27" ht="15" hidden="1" customHeight="1" outlineLevel="1">
      <c r="A169" s="186" t="s">
        <v>228</v>
      </c>
      <c r="B169" s="128">
        <v>18415</v>
      </c>
      <c r="C169" s="128">
        <v>64</v>
      </c>
      <c r="D169" s="128">
        <v>22</v>
      </c>
      <c r="E169" s="128">
        <v>195</v>
      </c>
      <c r="F169" s="128">
        <v>13559</v>
      </c>
      <c r="G169" s="128">
        <v>46</v>
      </c>
      <c r="H169" s="128">
        <v>3</v>
      </c>
      <c r="I169" s="128">
        <v>14685</v>
      </c>
      <c r="J169" s="128">
        <v>14814</v>
      </c>
      <c r="K169" s="128">
        <v>0</v>
      </c>
      <c r="L169" s="128">
        <v>57</v>
      </c>
      <c r="M169" s="128">
        <v>517</v>
      </c>
      <c r="N169" s="128">
        <v>49</v>
      </c>
      <c r="O169" s="128">
        <v>3385</v>
      </c>
      <c r="P169" s="128">
        <v>8820</v>
      </c>
      <c r="Q169" s="128">
        <v>53</v>
      </c>
      <c r="R169" s="128">
        <v>0</v>
      </c>
      <c r="S169" s="128">
        <v>1231</v>
      </c>
      <c r="T169" s="128">
        <v>1142</v>
      </c>
      <c r="U169" s="128">
        <v>195</v>
      </c>
      <c r="V169" s="128">
        <v>77</v>
      </c>
      <c r="W169" s="128">
        <v>0</v>
      </c>
      <c r="X169" s="128">
        <v>3</v>
      </c>
      <c r="Y169" s="128">
        <v>0</v>
      </c>
      <c r="Z169" s="128">
        <v>105</v>
      </c>
      <c r="AA169" s="128">
        <v>1</v>
      </c>
    </row>
    <row r="170" spans="1:27" ht="15" hidden="1" customHeight="1" outlineLevel="1">
      <c r="A170" s="186" t="s">
        <v>234</v>
      </c>
      <c r="B170" s="128">
        <v>856</v>
      </c>
      <c r="C170" s="128">
        <v>2</v>
      </c>
      <c r="D170" s="128">
        <v>896</v>
      </c>
      <c r="E170" s="128">
        <v>0</v>
      </c>
      <c r="F170" s="128">
        <v>630</v>
      </c>
      <c r="G170" s="128">
        <v>19</v>
      </c>
      <c r="H170" s="128">
        <v>0</v>
      </c>
      <c r="I170" s="128">
        <v>131</v>
      </c>
      <c r="J170" s="128">
        <v>1022</v>
      </c>
      <c r="K170" s="128">
        <v>0</v>
      </c>
      <c r="L170" s="128">
        <v>0</v>
      </c>
      <c r="M170" s="128">
        <v>20</v>
      </c>
      <c r="N170" s="128">
        <v>1</v>
      </c>
      <c r="O170" s="128">
        <v>3</v>
      </c>
      <c r="P170" s="128">
        <v>101</v>
      </c>
      <c r="Q170" s="128">
        <v>2395</v>
      </c>
      <c r="R170" s="128">
        <v>7</v>
      </c>
      <c r="S170" s="128">
        <v>6</v>
      </c>
      <c r="T170" s="128">
        <v>3</v>
      </c>
      <c r="U170" s="128">
        <v>1457</v>
      </c>
      <c r="V170" s="128">
        <v>128</v>
      </c>
      <c r="W170" s="128">
        <v>1</v>
      </c>
      <c r="X170" s="128">
        <v>13</v>
      </c>
      <c r="Y170" s="128">
        <v>4</v>
      </c>
      <c r="Z170" s="128">
        <v>84</v>
      </c>
      <c r="AA170" s="128">
        <v>0</v>
      </c>
    </row>
    <row r="171" spans="1:27" ht="15" hidden="1" customHeight="1" outlineLevel="1">
      <c r="A171" s="186" t="s">
        <v>227</v>
      </c>
      <c r="B171" s="128">
        <v>642</v>
      </c>
      <c r="C171" s="128">
        <v>348</v>
      </c>
      <c r="D171" s="128">
        <v>316</v>
      </c>
      <c r="E171" s="128">
        <v>152</v>
      </c>
      <c r="F171" s="128">
        <v>4101</v>
      </c>
      <c r="G171" s="128">
        <v>29</v>
      </c>
      <c r="H171" s="128">
        <v>73</v>
      </c>
      <c r="I171" s="128">
        <v>50</v>
      </c>
      <c r="J171" s="128">
        <v>1263</v>
      </c>
      <c r="K171" s="128">
        <v>2</v>
      </c>
      <c r="L171" s="128">
        <v>39</v>
      </c>
      <c r="M171" s="128">
        <v>496</v>
      </c>
      <c r="N171" s="128">
        <v>853</v>
      </c>
      <c r="O171" s="128">
        <v>416</v>
      </c>
      <c r="P171" s="128">
        <v>5859</v>
      </c>
      <c r="Q171" s="128">
        <v>681</v>
      </c>
      <c r="R171" s="128">
        <v>0</v>
      </c>
      <c r="S171" s="128">
        <v>374</v>
      </c>
      <c r="T171" s="128">
        <v>3290</v>
      </c>
      <c r="U171" s="128">
        <v>781</v>
      </c>
      <c r="V171" s="128">
        <v>49</v>
      </c>
      <c r="W171" s="128">
        <v>7</v>
      </c>
      <c r="X171" s="128">
        <v>235</v>
      </c>
      <c r="Y171" s="128">
        <v>0</v>
      </c>
      <c r="Z171" s="128">
        <v>3</v>
      </c>
      <c r="AA171" s="128">
        <v>56</v>
      </c>
    </row>
    <row r="172" spans="1:27" ht="15" hidden="1" customHeight="1" outlineLevel="1">
      <c r="A172" s="186" t="s">
        <v>237</v>
      </c>
      <c r="B172" s="128">
        <v>772</v>
      </c>
      <c r="C172" s="128">
        <v>7</v>
      </c>
      <c r="D172" s="128">
        <v>0</v>
      </c>
      <c r="E172" s="128">
        <v>0</v>
      </c>
      <c r="F172" s="128">
        <v>1950</v>
      </c>
      <c r="G172" s="128">
        <v>1</v>
      </c>
      <c r="H172" s="128">
        <v>6</v>
      </c>
      <c r="I172" s="128">
        <v>6</v>
      </c>
      <c r="J172" s="128">
        <v>471</v>
      </c>
      <c r="K172" s="128">
        <v>0</v>
      </c>
      <c r="L172" s="128">
        <v>11</v>
      </c>
      <c r="M172" s="128">
        <v>106</v>
      </c>
      <c r="N172" s="128">
        <v>3</v>
      </c>
      <c r="O172" s="128">
        <v>0</v>
      </c>
      <c r="P172" s="128">
        <v>207</v>
      </c>
      <c r="Q172" s="128">
        <v>0</v>
      </c>
      <c r="R172" s="128">
        <v>0</v>
      </c>
      <c r="S172" s="128">
        <v>4</v>
      </c>
      <c r="T172" s="128">
        <v>2</v>
      </c>
      <c r="U172" s="128">
        <v>1</v>
      </c>
      <c r="V172" s="128">
        <v>29</v>
      </c>
      <c r="W172" s="128">
        <v>8</v>
      </c>
      <c r="X172" s="128">
        <v>5</v>
      </c>
      <c r="Y172" s="128">
        <v>0</v>
      </c>
      <c r="Z172" s="128">
        <v>107</v>
      </c>
      <c r="AA172" s="128">
        <v>338</v>
      </c>
    </row>
    <row r="173" spans="1:27" ht="15" customHeight="1" collapsed="1">
      <c r="B173" s="175" t="s">
        <v>516</v>
      </c>
      <c r="C173" s="350" t="s">
        <v>533</v>
      </c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48" t="s">
        <v>534</v>
      </c>
      <c r="T173" s="348"/>
      <c r="U173" s="348"/>
      <c r="V173" s="348"/>
      <c r="W173" s="348"/>
      <c r="X173" s="348"/>
      <c r="Y173" s="348"/>
      <c r="Z173" s="348"/>
      <c r="AA173" s="348"/>
    </row>
  </sheetData>
  <mergeCells count="12">
    <mergeCell ref="S28:AA28"/>
    <mergeCell ref="C28:R28"/>
    <mergeCell ref="C57:R57"/>
    <mergeCell ref="S57:AA57"/>
    <mergeCell ref="C173:R173"/>
    <mergeCell ref="S173:AA173"/>
    <mergeCell ref="C86:R86"/>
    <mergeCell ref="S86:AA86"/>
    <mergeCell ref="C115:R115"/>
    <mergeCell ref="S115:AA115"/>
    <mergeCell ref="C144:R144"/>
    <mergeCell ref="S144:AA144"/>
  </mergeCells>
  <conditionalFormatting sqref="B2:AA27">
    <cfRule type="cellIs" dxfId="20" priority="9" operator="equal">
      <formula>0</formula>
    </cfRule>
    <cfRule type="top10" dxfId="19" priority="14" percent="1" rank="5"/>
  </conditionalFormatting>
  <conditionalFormatting sqref="B31:AA56">
    <cfRule type="top10" dxfId="18" priority="17" percent="1" rank="5"/>
  </conditionalFormatting>
  <conditionalFormatting sqref="B60:AA85">
    <cfRule type="top10" dxfId="17" priority="13" percent="1" rank="5"/>
  </conditionalFormatting>
  <conditionalFormatting sqref="B89:AA114">
    <cfRule type="top10" dxfId="16" priority="11" percent="1" rank="5"/>
  </conditionalFormatting>
  <conditionalFormatting sqref="B118:AA143">
    <cfRule type="top10" dxfId="15" priority="10" percent="1" rank="5"/>
  </conditionalFormatting>
  <conditionalFormatting sqref="B147:AA172">
    <cfRule type="top10" dxfId="14" priority="4" percent="1" rank="5"/>
  </conditionalFormatting>
  <hyperlinks>
    <hyperlink ref="C86" r:id="rId1" xr:uid="{2E485136-7C1A-4E62-B789-A7ECD5F97BF3}"/>
    <hyperlink ref="C115" r:id="rId2" xr:uid="{1C60A0BB-AE29-42C1-9C24-BE3982A7C947}"/>
    <hyperlink ref="C144" r:id="rId3" xr:uid="{B366FED1-8965-42AA-BCBF-ADCA76E83C58}"/>
    <hyperlink ref="C57" r:id="rId4" xr:uid="{C11E87BC-27B6-4EB0-9AC3-6CE12145B070}"/>
    <hyperlink ref="C173" r:id="rId5" xr:uid="{15BAD498-44ED-4B9A-8BFD-2B9134F1CE8E}"/>
  </hyperlinks>
  <pageMargins left="0.7" right="0.7" top="0.75" bottom="0.75" header="0.3" footer="0.3"/>
  <pageSetup orientation="portrait" horizontalDpi="200" verticalDpi="200" r:id="rId6"/>
  <tableParts count="6"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46"/>
  <sheetViews>
    <sheetView workbookViewId="0">
      <pane ySplit="1" topLeftCell="A2" activePane="bottomLeft" state="frozen"/>
      <selection pane="bottomLeft"/>
    </sheetView>
  </sheetViews>
  <sheetFormatPr defaultColWidth="0" defaultRowHeight="15" outlineLevelRow="1"/>
  <cols>
    <col min="1" max="1" width="3" style="192" bestFit="1" customWidth="1"/>
    <col min="2" max="34" width="7" style="128" customWidth="1"/>
    <col min="35" max="36" width="9.140625" style="128" hidden="1" customWidth="1"/>
    <col min="37" max="69" width="0" style="128" hidden="1" customWidth="1"/>
    <col min="70" max="16384" width="9.140625" style="128" hidden="1"/>
  </cols>
  <sheetData>
    <row r="1" spans="1:34" ht="15" customHeight="1">
      <c r="A1" s="185" t="s">
        <v>506</v>
      </c>
      <c r="B1" s="184" t="s">
        <v>160</v>
      </c>
      <c r="C1" s="184" t="s">
        <v>161</v>
      </c>
      <c r="D1" s="184" t="s">
        <v>162</v>
      </c>
      <c r="E1" s="184" t="s">
        <v>163</v>
      </c>
      <c r="F1" s="184" t="s">
        <v>164</v>
      </c>
      <c r="G1" s="184" t="s">
        <v>165</v>
      </c>
      <c r="H1" s="184" t="s">
        <v>204</v>
      </c>
      <c r="I1" s="184" t="s">
        <v>166</v>
      </c>
      <c r="J1" s="184" t="s">
        <v>167</v>
      </c>
      <c r="K1" s="184" t="s">
        <v>168</v>
      </c>
      <c r="L1" s="184" t="s">
        <v>169</v>
      </c>
      <c r="M1" s="184" t="s">
        <v>170</v>
      </c>
      <c r="N1" s="184" t="s">
        <v>171</v>
      </c>
      <c r="O1" s="184" t="s">
        <v>172</v>
      </c>
      <c r="P1" s="184" t="s">
        <v>173</v>
      </c>
      <c r="Q1" s="184" t="s">
        <v>174</v>
      </c>
      <c r="R1" s="184" t="s">
        <v>175</v>
      </c>
      <c r="S1" s="184" t="s">
        <v>176</v>
      </c>
      <c r="T1" s="184" t="s">
        <v>177</v>
      </c>
      <c r="U1" s="184" t="s">
        <v>178</v>
      </c>
      <c r="V1" s="184" t="s">
        <v>179</v>
      </c>
      <c r="W1" s="184" t="s">
        <v>180</v>
      </c>
      <c r="X1" s="184" t="s">
        <v>181</v>
      </c>
      <c r="Y1" s="184" t="s">
        <v>182</v>
      </c>
      <c r="Z1" s="184" t="s">
        <v>183</v>
      </c>
      <c r="AA1" s="184" t="s">
        <v>184</v>
      </c>
      <c r="AB1" s="184" t="s">
        <v>185</v>
      </c>
      <c r="AC1" s="184" t="s">
        <v>205</v>
      </c>
      <c r="AD1" s="184" t="s">
        <v>186</v>
      </c>
      <c r="AE1" s="184" t="s">
        <v>187</v>
      </c>
      <c r="AF1" s="184" t="s">
        <v>188</v>
      </c>
      <c r="AG1" s="184" t="s">
        <v>189</v>
      </c>
      <c r="AH1" s="184" t="s">
        <v>190</v>
      </c>
    </row>
    <row r="2" spans="1:34" ht="15" customHeight="1">
      <c r="A2" s="186" t="s">
        <v>160</v>
      </c>
      <c r="B2" s="217">
        <f>(B38/SUM(old_ru[])+B74/SUM(Dostoevsky[])+B110/SUM(crypt_ru[]))/3</f>
        <v>2.7939944908587813E-4</v>
      </c>
      <c r="C2" s="193">
        <f>(C38/SUM(old_ru[])+C74/SUM(Dostoevsky[])+C110/SUM(crypt_ru[]))/3</f>
        <v>1.7716871117631364E-3</v>
      </c>
      <c r="D2" s="193">
        <f>(D38/SUM(old_ru[])+D74/SUM(Dostoevsky[])+D110/SUM(crypt_ru[]))/3</f>
        <v>5.6078386058282179E-3</v>
      </c>
      <c r="E2" s="193">
        <f>(E38/SUM(old_ru[])+E74/SUM(Dostoevsky[])+E110/SUM(crypt_ru[]))/3</f>
        <v>1.3844589886693921E-3</v>
      </c>
      <c r="F2" s="193">
        <f>(F38/SUM(old_ru[])+F74/SUM(Dostoevsky[])+F110/SUM(crypt_ru[]))/3</f>
        <v>2.8590740297482317E-3</v>
      </c>
      <c r="G2" s="193">
        <f>(G38/SUM(old_ru[])+G74/SUM(Dostoevsky[])+G110/SUM(crypt_ru[]))/3</f>
        <v>1.787956130591362E-3</v>
      </c>
      <c r="H2" s="193">
        <f>(H38/SUM(old_ru[])+H74/SUM(Dostoevsky[])+H110/SUM(crypt_ru[]))/3</f>
        <v>2.6004431619571803E-5</v>
      </c>
      <c r="I2" s="193">
        <f>(I38/SUM(old_ru[])+I74/SUM(Dostoevsky[])+I110/SUM(crypt_ru[]))/3</f>
        <v>1.6276326546040684E-3</v>
      </c>
      <c r="J2" s="193">
        <f>(J38/SUM(old_ru[])+J74/SUM(Dostoevsky[])+J110/SUM(crypt_ru[]))/3</f>
        <v>4.0502428546409066E-3</v>
      </c>
      <c r="K2" s="193">
        <f>(K38/SUM(old_ru[])+K74/SUM(Dostoevsky[])+K110/SUM(crypt_ru[]))/3</f>
        <v>1.0767246419124976E-3</v>
      </c>
      <c r="L2" s="193">
        <f>(L38/SUM(old_ru[])+L74/SUM(Dostoevsky[])+L110/SUM(crypt_ru[]))/3</f>
        <v>1.2652056244332015E-3</v>
      </c>
      <c r="M2" s="193">
        <f>(M38/SUM(old_ru[])+M74/SUM(Dostoevsky[])+M110/SUM(crypt_ru[]))/3</f>
        <v>5.688863967795982E-3</v>
      </c>
      <c r="N2" s="193">
        <f>(N38/SUM(old_ru[])+N74/SUM(Dostoevsky[])+N110/SUM(crypt_ru[]))/3</f>
        <v>8.0404023570038036E-3</v>
      </c>
      <c r="O2" s="193">
        <f>(O38/SUM(old_ru[])+O74/SUM(Dostoevsky[])+O110/SUM(crypt_ru[]))/3</f>
        <v>4.3391869112441453E-3</v>
      </c>
      <c r="P2" s="193">
        <f>(P38/SUM(old_ru[])+P74/SUM(Dostoevsky[])+P110/SUM(crypt_ru[]))/3</f>
        <v>8.0613388626063712E-3</v>
      </c>
      <c r="Q2" s="193">
        <f>(Q38/SUM(old_ru[])+Q74/SUM(Dostoevsky[])+Q110/SUM(crypt_ru[]))/3</f>
        <v>6.8481560175547506E-4</v>
      </c>
      <c r="R2" s="193">
        <f>(R38/SUM(old_ru[])+R74/SUM(Dostoevsky[])+R110/SUM(crypt_ru[]))/3</f>
        <v>2.117960878657794E-3</v>
      </c>
      <c r="S2" s="193">
        <f>(S38/SUM(old_ru[])+S74/SUM(Dostoevsky[])+S110/SUM(crypt_ru[]))/3</f>
        <v>4.3113204034035645E-3</v>
      </c>
      <c r="T2" s="193">
        <f>(T38/SUM(old_ru[])+T74/SUM(Dostoevsky[])+T110/SUM(crypt_ru[]))/3</f>
        <v>6.5716423995730022E-3</v>
      </c>
      <c r="U2" s="193">
        <f>(U38/SUM(old_ru[])+U74/SUM(Dostoevsky[])+U110/SUM(crypt_ru[]))/3</f>
        <v>6.0589908038457636E-3</v>
      </c>
      <c r="V2" s="193">
        <f>(V38/SUM(old_ru[])+V74/SUM(Dostoevsky[])+V110/SUM(crypt_ru[]))/3</f>
        <v>4.6935277063454763E-4</v>
      </c>
      <c r="W2" s="193">
        <f>(W38/SUM(old_ru[])+W74/SUM(Dostoevsky[])+W110/SUM(crypt_ru[]))/3</f>
        <v>3.0000564084374292E-4</v>
      </c>
      <c r="X2" s="193">
        <f>(X38/SUM(old_ru[])+X74/SUM(Dostoevsky[])+X110/SUM(crypt_ru[]))/3</f>
        <v>1.5949903431932675E-3</v>
      </c>
      <c r="Y2" s="193">
        <f>(Y38/SUM(old_ru[])+Y74/SUM(Dostoevsky[])+Y110/SUM(crypt_ru[]))/3</f>
        <v>7.8165004121959517E-4</v>
      </c>
      <c r="Z2" s="193">
        <f>(Z38/SUM(old_ru[])+Z74/SUM(Dostoevsky[])+Z110/SUM(crypt_ru[]))/3</f>
        <v>1.4878541475238157E-3</v>
      </c>
      <c r="AA2" s="193">
        <f>(AA38/SUM(old_ru[])+AA74/SUM(Dostoevsky[])+AA110/SUM(crypt_ru[]))/3</f>
        <v>1.3274357372338251E-3</v>
      </c>
      <c r="AB2" s="193">
        <f>(AB38/SUM(old_ru[])+AB74/SUM(Dostoevsky[])+AB110/SUM(crypt_ru[]))/3</f>
        <v>3.1509799579470063E-4</v>
      </c>
      <c r="AC2" s="193">
        <f>(AC38/SUM(old_ru[])+AC74/SUM(Dostoevsky[])+AC110/SUM(crypt_ru[]))/3</f>
        <v>4.8271623347356194E-8</v>
      </c>
      <c r="AD2" s="193">
        <f>(AD38/SUM(old_ru[])+AD74/SUM(Dostoevsky[])+AD110/SUM(crypt_ru[]))/3</f>
        <v>2.7819698718607908E-7</v>
      </c>
      <c r="AE2" s="193">
        <f>(AE38/SUM(old_ru[])+AE74/SUM(Dostoevsky[])+AE110/SUM(crypt_ru[]))/3</f>
        <v>7.1137129143472282E-8</v>
      </c>
      <c r="AF2" s="193">
        <f>(AF38/SUM(old_ru[])+AF74/SUM(Dostoevsky[])+AF110/SUM(crypt_ru[]))/3</f>
        <v>2.2829885454919135E-4</v>
      </c>
      <c r="AG2" s="193">
        <f>(AG38/SUM(old_ru[])+AG74/SUM(Dostoevsky[])+AG110/SUM(crypt_ru[]))/3</f>
        <v>1.2161772180198389E-3</v>
      </c>
      <c r="AH2" s="193">
        <f>(AH38/SUM(old_ru[])+AH74/SUM(Dostoevsky[])+AH110/SUM(crypt_ru[]))/3</f>
        <v>2.4058724637196368E-3</v>
      </c>
    </row>
    <row r="3" spans="1:34" ht="15" customHeight="1">
      <c r="A3" s="186" t="s">
        <v>161</v>
      </c>
      <c r="B3" s="193">
        <f>(B39/SUM(old_ru[])+B75/SUM(Dostoevsky[])+B111/SUM(crypt_ru[]))/3</f>
        <v>9.9385922044090114E-4</v>
      </c>
      <c r="C3" s="217">
        <f>(C39/SUM(old_ru[])+C75/SUM(Dostoevsky[])+C111/SUM(crypt_ru[]))/3</f>
        <v>1.5266740023362358E-5</v>
      </c>
      <c r="D3" s="193">
        <f>(D39/SUM(old_ru[])+D75/SUM(Dostoevsky[])+D111/SUM(crypt_ru[]))/3</f>
        <v>5.0448760528763944E-5</v>
      </c>
      <c r="E3" s="193">
        <f>(E39/SUM(old_ru[])+E75/SUM(Dostoevsky[])+E111/SUM(crypt_ru[]))/3</f>
        <v>4.1119801256682103E-6</v>
      </c>
      <c r="F3" s="193">
        <f>(F39/SUM(old_ru[])+F75/SUM(Dostoevsky[])+F111/SUM(crypt_ru[]))/3</f>
        <v>1.7732264576876828E-5</v>
      </c>
      <c r="G3" s="193">
        <f>(G39/SUM(old_ru[])+G75/SUM(Dostoevsky[])+G111/SUM(crypt_ru[]))/3</f>
        <v>2.2572726656503324E-3</v>
      </c>
      <c r="H3" s="193">
        <f>(H39/SUM(old_ru[])+H75/SUM(Dostoevsky[])+H111/SUM(crypt_ru[]))/3</f>
        <v>7.4922640658607056E-6</v>
      </c>
      <c r="I3" s="193">
        <f>(I39/SUM(old_ru[])+I75/SUM(Dostoevsky[])+I111/SUM(crypt_ru[]))/3</f>
        <v>7.5279212541192568E-5</v>
      </c>
      <c r="J3" s="193">
        <f>(J39/SUM(old_ru[])+J75/SUM(Dostoevsky[])+J111/SUM(crypt_ru[]))/3</f>
        <v>5.9208956953165054E-6</v>
      </c>
      <c r="K3" s="193">
        <f>(K39/SUM(old_ru[])+K75/SUM(Dostoevsky[])+K111/SUM(crypt_ru[]))/3</f>
        <v>1.2085151968158295E-3</v>
      </c>
      <c r="L3" s="193">
        <f>(L39/SUM(old_ru[])+L75/SUM(Dostoevsky[])+L111/SUM(crypt_ru[]))/3</f>
        <v>1.2830089363376251E-7</v>
      </c>
      <c r="M3" s="193">
        <f>(M39/SUM(old_ru[])+M75/SUM(Dostoevsky[])+M111/SUM(crypt_ru[]))/3</f>
        <v>1.0308003621915702E-4</v>
      </c>
      <c r="N3" s="193">
        <f>(N39/SUM(old_ru[])+N75/SUM(Dostoevsky[])+N111/SUM(crypt_ru[]))/3</f>
        <v>1.165396565050043E-3</v>
      </c>
      <c r="O3" s="193">
        <f>(O39/SUM(old_ru[])+O75/SUM(Dostoevsky[])+O111/SUM(crypt_ru[]))/3</f>
        <v>3.7674611008944895E-5</v>
      </c>
      <c r="P3" s="193">
        <f>(P39/SUM(old_ru[])+P75/SUM(Dostoevsky[])+P111/SUM(crypt_ru[]))/3</f>
        <v>3.9766404443828882E-4</v>
      </c>
      <c r="Q3" s="193">
        <f>(Q39/SUM(old_ru[])+Q75/SUM(Dostoevsky[])+Q111/SUM(crypt_ru[]))/3</f>
        <v>3.5430668363080724E-3</v>
      </c>
      <c r="R3" s="193">
        <f>(R39/SUM(old_ru[])+R75/SUM(Dostoevsky[])+R111/SUM(crypt_ru[]))/3</f>
        <v>7.9444929582727793E-6</v>
      </c>
      <c r="S3" s="193">
        <f>(S39/SUM(old_ru[])+S75/SUM(Dostoevsky[])+S111/SUM(crypt_ru[]))/3</f>
        <v>1.753460961496712E-3</v>
      </c>
      <c r="T3" s="193">
        <f>(T39/SUM(old_ru[])+T75/SUM(Dostoevsky[])+T111/SUM(crypt_ru[]))/3</f>
        <v>2.6094375302108827E-4</v>
      </c>
      <c r="U3" s="193">
        <f>(U39/SUM(old_ru[])+U75/SUM(Dostoevsky[])+U111/SUM(crypt_ru[]))/3</f>
        <v>8.5880836796078865E-6</v>
      </c>
      <c r="V3" s="193">
        <f>(V39/SUM(old_ru[])+V75/SUM(Dostoevsky[])+V111/SUM(crypt_ru[]))/3</f>
        <v>1.3283315487966202E-3</v>
      </c>
      <c r="W3" s="193">
        <f>(W39/SUM(old_ru[])+W75/SUM(Dostoevsky[])+W111/SUM(crypt_ru[]))/3</f>
        <v>1.1254910075199363E-6</v>
      </c>
      <c r="X3" s="193">
        <f>(X39/SUM(old_ru[])+X75/SUM(Dostoevsky[])+X111/SUM(crypt_ru[]))/3</f>
        <v>5.5719713973357534E-5</v>
      </c>
      <c r="Y3" s="193">
        <f>(Y39/SUM(old_ru[])+Y75/SUM(Dostoevsky[])+Y111/SUM(crypt_ru[]))/3</f>
        <v>3.422408020974225E-6</v>
      </c>
      <c r="Z3" s="193">
        <f>(Z39/SUM(old_ru[])+Z75/SUM(Dostoevsky[])+Z111/SUM(crypt_ru[]))/3</f>
        <v>1.3649705473214723E-5</v>
      </c>
      <c r="AA3" s="193">
        <f>(AA39/SUM(old_ru[])+AA75/SUM(Dostoevsky[])+AA111/SUM(crypt_ru[]))/3</f>
        <v>1.4171235613370621E-5</v>
      </c>
      <c r="AB3" s="193">
        <f>(AB39/SUM(old_ru[])+AB75/SUM(Dostoevsky[])+AB111/SUM(crypt_ru[]))/3</f>
        <v>2.8044953169577524E-4</v>
      </c>
      <c r="AC3" s="193">
        <f>(AC39/SUM(old_ru[])+AC75/SUM(Dostoevsky[])+AC111/SUM(crypt_ru[]))/3</f>
        <v>1.476722417846271E-4</v>
      </c>
      <c r="AD3" s="193">
        <f>(AD39/SUM(old_ru[])+AD75/SUM(Dostoevsky[])+AD111/SUM(crypt_ru[]))/3</f>
        <v>3.1226325853992661E-3</v>
      </c>
      <c r="AE3" s="193">
        <f>(AE39/SUM(old_ru[])+AE75/SUM(Dostoevsky[])+AE111/SUM(crypt_ru[]))/3</f>
        <v>3.4768716736605108E-5</v>
      </c>
      <c r="AF3" s="193">
        <f>(AF39/SUM(old_ru[])+AF75/SUM(Dostoevsky[])+AF111/SUM(crypt_ru[]))/3</f>
        <v>1.4043231476447963E-5</v>
      </c>
      <c r="AG3" s="193">
        <f>(AG39/SUM(old_ru[])+AG75/SUM(Dostoevsky[])+AG111/SUM(crypt_ru[]))/3</f>
        <v>2.5030264613359469E-5</v>
      </c>
      <c r="AH3" s="193">
        <f>(AH39/SUM(old_ru[])+AH75/SUM(Dostoevsky[])+AH111/SUM(crypt_ru[]))/3</f>
        <v>5.164530995345432E-4</v>
      </c>
    </row>
    <row r="4" spans="1:34" ht="15" customHeight="1">
      <c r="A4" s="186" t="s">
        <v>162</v>
      </c>
      <c r="B4" s="193">
        <f>(B40/SUM(old_ru[])+B76/SUM(Dostoevsky[])+B112/SUM(crypt_ru[]))/3</f>
        <v>7.6906885045836806E-3</v>
      </c>
      <c r="C4" s="193">
        <f>(C40/SUM(old_ru[])+C76/SUM(Dostoevsky[])+C112/SUM(crypt_ru[]))/3</f>
        <v>1.8564806043364546E-4</v>
      </c>
      <c r="D4" s="217">
        <f>(D40/SUM(old_ru[])+D76/SUM(Dostoevsky[])+D112/SUM(crypt_ru[]))/3</f>
        <v>6.0167271899327543E-4</v>
      </c>
      <c r="E4" s="193">
        <f>(E40/SUM(old_ru[])+E76/SUM(Dostoevsky[])+E112/SUM(crypt_ru[]))/3</f>
        <v>6.239199459913932E-4</v>
      </c>
      <c r="F4" s="193">
        <f>(F40/SUM(old_ru[])+F76/SUM(Dostoevsky[])+F112/SUM(crypt_ru[]))/3</f>
        <v>8.0826319912722202E-4</v>
      </c>
      <c r="G4" s="193">
        <f>(G40/SUM(old_ru[])+G76/SUM(Dostoevsky[])+G112/SUM(crypt_ru[]))/3</f>
        <v>6.5831571522096469E-3</v>
      </c>
      <c r="H4" s="193">
        <f>(H40/SUM(old_ru[])+H76/SUM(Dostoevsky[])+H112/SUM(crypt_ru[]))/3</f>
        <v>3.4609483634176828E-5</v>
      </c>
      <c r="I4" s="193">
        <f>(I40/SUM(old_ru[])+I76/SUM(Dostoevsky[])+I112/SUM(crypt_ru[]))/3</f>
        <v>2.2356113139213724E-5</v>
      </c>
      <c r="J4" s="193">
        <f>(J40/SUM(old_ru[])+J76/SUM(Dostoevsky[])+J112/SUM(crypt_ru[]))/3</f>
        <v>5.5179742297022897E-4</v>
      </c>
      <c r="K4" s="193">
        <f>(K40/SUM(old_ru[])+K76/SUM(Dostoevsky[])+K112/SUM(crypt_ru[]))/3</f>
        <v>4.1098576167290521E-3</v>
      </c>
      <c r="L4" s="193">
        <f>(L40/SUM(old_ru[])+L76/SUM(Dostoevsky[])+L112/SUM(crypt_ru[]))/3</f>
        <v>3.2316581525177406E-6</v>
      </c>
      <c r="M4" s="193">
        <f>(M40/SUM(old_ru[])+M76/SUM(Dostoevsky[])+M112/SUM(crypt_ru[]))/3</f>
        <v>9.4419408406504245E-4</v>
      </c>
      <c r="N4" s="193">
        <f>(N40/SUM(old_ru[])+N76/SUM(Dostoevsky[])+N112/SUM(crypt_ru[]))/3</f>
        <v>1.6816450108157943E-3</v>
      </c>
      <c r="O4" s="193">
        <f>(O40/SUM(old_ru[])+O76/SUM(Dostoevsky[])+O112/SUM(crypt_ru[]))/3</f>
        <v>4.7648063296247008E-4</v>
      </c>
      <c r="P4" s="193">
        <f>(P40/SUM(old_ru[])+P76/SUM(Dostoevsky[])+P112/SUM(crypt_ru[]))/3</f>
        <v>2.218440891404631E-3</v>
      </c>
      <c r="Q4" s="193">
        <f>(Q40/SUM(old_ru[])+Q76/SUM(Dostoevsky[])+Q112/SUM(crypt_ru[]))/3</f>
        <v>9.5292996284179355E-3</v>
      </c>
      <c r="R4" s="193">
        <f>(R40/SUM(old_ru[])+R76/SUM(Dostoevsky[])+R112/SUM(crypt_ru[]))/3</f>
        <v>9.6754752943690634E-4</v>
      </c>
      <c r="S4" s="193">
        <f>(S40/SUM(old_ru[])+S76/SUM(Dostoevsky[])+S112/SUM(crypt_ru[]))/3</f>
        <v>1.2686574496225929E-3</v>
      </c>
      <c r="T4" s="193">
        <f>(T40/SUM(old_ru[])+T76/SUM(Dostoevsky[])+T112/SUM(crypt_ru[]))/3</f>
        <v>4.0938861630115337E-3</v>
      </c>
      <c r="U4" s="193">
        <f>(U40/SUM(old_ru[])+U76/SUM(Dostoevsky[])+U112/SUM(crypt_ru[]))/3</f>
        <v>8.4417247455735231E-4</v>
      </c>
      <c r="V4" s="193">
        <f>(V40/SUM(old_ru[])+V76/SUM(Dostoevsky[])+V112/SUM(crypt_ru[]))/3</f>
        <v>1.1043416461713601E-3</v>
      </c>
      <c r="W4" s="193">
        <f>(W40/SUM(old_ru[])+W76/SUM(Dostoevsky[])+W112/SUM(crypt_ru[]))/3</f>
        <v>4.5659874463088703E-5</v>
      </c>
      <c r="X4" s="193">
        <f>(X40/SUM(old_ru[])+X76/SUM(Dostoevsky[])+X112/SUM(crypt_ru[]))/3</f>
        <v>1.6929774000586692E-4</v>
      </c>
      <c r="Y4" s="193">
        <f>(Y40/SUM(old_ru[])+Y76/SUM(Dostoevsky[])+Y112/SUM(crypt_ru[]))/3</f>
        <v>1.1818370078596037E-4</v>
      </c>
      <c r="Z4" s="193">
        <f>(Z40/SUM(old_ru[])+Z76/SUM(Dostoevsky[])+Z112/SUM(crypt_ru[]))/3</f>
        <v>3.0543063987324465E-4</v>
      </c>
      <c r="AA4" s="193">
        <f>(AA40/SUM(old_ru[])+AA76/SUM(Dostoevsky[])+AA112/SUM(crypt_ru[]))/3</f>
        <v>8.0600158785178644E-4</v>
      </c>
      <c r="AB4" s="193">
        <f>(AB40/SUM(old_ru[])+AB76/SUM(Dostoevsky[])+AB112/SUM(crypt_ru[]))/3</f>
        <v>7.5956943919344139E-5</v>
      </c>
      <c r="AC4" s="193">
        <f>(AC40/SUM(old_ru[])+AC76/SUM(Dostoevsky[])+AC112/SUM(crypt_ru[]))/3</f>
        <v>3.8828707091182205E-6</v>
      </c>
      <c r="AD4" s="193">
        <f>(AD40/SUM(old_ru[])+AD76/SUM(Dostoevsky[])+AD112/SUM(crypt_ru[]))/3</f>
        <v>3.063996763882464E-3</v>
      </c>
      <c r="AE4" s="193">
        <f>(AE40/SUM(old_ru[])+AE76/SUM(Dostoevsky[])+AE112/SUM(crypt_ru[]))/3</f>
        <v>2.1737065746403421E-4</v>
      </c>
      <c r="AF4" s="193">
        <f>(AF40/SUM(old_ru[])+AF76/SUM(Dostoevsky[])+AF112/SUM(crypt_ru[]))/3</f>
        <v>2.1455734391113661E-4</v>
      </c>
      <c r="AG4" s="193">
        <f>(AG40/SUM(old_ru[])+AG76/SUM(Dostoevsky[])+AG112/SUM(crypt_ru[]))/3</f>
        <v>1.3278507338155637E-5</v>
      </c>
      <c r="AH4" s="193">
        <f>(AH40/SUM(old_ru[])+AH76/SUM(Dostoevsky[])+AH112/SUM(crypt_ru[]))/3</f>
        <v>4.7043368918475237E-4</v>
      </c>
    </row>
    <row r="5" spans="1:34" ht="15" customHeight="1">
      <c r="A5" s="186" t="s">
        <v>163</v>
      </c>
      <c r="B5" s="193">
        <f>(B41/SUM(old_ru[])+B77/SUM(Dostoevsky[])+B113/SUM(crypt_ru[]))/3</f>
        <v>1.5458175368807034E-3</v>
      </c>
      <c r="C5" s="193">
        <f>(C41/SUM(old_ru[])+C77/SUM(Dostoevsky[])+C113/SUM(crypt_ru[]))/3</f>
        <v>1.5749252270013738E-5</v>
      </c>
      <c r="D5" s="193">
        <f>(D41/SUM(old_ru[])+D77/SUM(Dostoevsky[])+D113/SUM(crypt_ru[]))/3</f>
        <v>4.7764724917264487E-5</v>
      </c>
      <c r="E5" s="217">
        <f>(E41/SUM(old_ru[])+E77/SUM(Dostoevsky[])+E113/SUM(crypt_ru[]))/3</f>
        <v>3.6521293979907642E-5</v>
      </c>
      <c r="F5" s="193">
        <f>(F41/SUM(old_ru[])+F77/SUM(Dostoevsky[])+F113/SUM(crypt_ru[]))/3</f>
        <v>9.7291613823313088E-4</v>
      </c>
      <c r="G5" s="193">
        <f>(G41/SUM(old_ru[])+G77/SUM(Dostoevsky[])+G113/SUM(crypt_ru[]))/3</f>
        <v>6.3311362189827532E-4</v>
      </c>
      <c r="H5" s="193">
        <f>(H41/SUM(old_ru[])+H77/SUM(Dostoevsky[])+H113/SUM(crypt_ru[]))/3</f>
        <v>1.6602897819735406E-6</v>
      </c>
      <c r="I5" s="193">
        <f>(I41/SUM(old_ru[])+I77/SUM(Dostoevsky[])+I113/SUM(crypt_ru[]))/3</f>
        <v>1.5383404177275881E-6</v>
      </c>
      <c r="J5" s="193">
        <f>(J41/SUM(old_ru[])+J77/SUM(Dostoevsky[])+J113/SUM(crypt_ru[]))/3</f>
        <v>7.642364146235205E-6</v>
      </c>
      <c r="K5" s="193">
        <f>(K41/SUM(old_ru[])+K77/SUM(Dostoevsky[])+K113/SUM(crypt_ru[]))/3</f>
        <v>1.1435587876617514E-3</v>
      </c>
      <c r="L5" s="193">
        <f>(L41/SUM(old_ru[])+L77/SUM(Dostoevsky[])+L113/SUM(crypt_ru[]))/3</f>
        <v>3.7728084563591549E-7</v>
      </c>
      <c r="M5" s="193">
        <f>(M41/SUM(old_ru[])+M77/SUM(Dostoevsky[])+M113/SUM(crypt_ru[]))/3</f>
        <v>1.3237466777994979E-4</v>
      </c>
      <c r="N5" s="193">
        <f>(N41/SUM(old_ru[])+N77/SUM(Dostoevsky[])+N113/SUM(crypt_ru[]))/3</f>
        <v>1.3274185829396624E-3</v>
      </c>
      <c r="O5" s="193">
        <f>(O41/SUM(old_ru[])+O77/SUM(Dostoevsky[])+O113/SUM(crypt_ru[]))/3</f>
        <v>2.1953426176026569E-5</v>
      </c>
      <c r="P5" s="193">
        <f>(P41/SUM(old_ru[])+P77/SUM(Dostoevsky[])+P113/SUM(crypt_ru[]))/3</f>
        <v>2.9604723699594757E-4</v>
      </c>
      <c r="Q5" s="193">
        <f>(Q41/SUM(old_ru[])+Q77/SUM(Dostoevsky[])+Q113/SUM(crypt_ru[]))/3</f>
        <v>1.0419615706175863E-2</v>
      </c>
      <c r="R5" s="193">
        <f>(R41/SUM(old_ru[])+R77/SUM(Dostoevsky[])+R113/SUM(crypt_ru[]))/3</f>
        <v>3.0369202614874853E-5</v>
      </c>
      <c r="S5" s="193">
        <f>(S41/SUM(old_ru[])+S77/SUM(Dostoevsky[])+S113/SUM(crypt_ru[]))/3</f>
        <v>1.418998331738569E-3</v>
      </c>
      <c r="T5" s="193">
        <f>(T41/SUM(old_ru[])+T77/SUM(Dostoevsky[])+T113/SUM(crypt_ru[]))/3</f>
        <v>5.5323406477458326E-5</v>
      </c>
      <c r="U5" s="193">
        <f>(U41/SUM(old_ru[])+U77/SUM(Dostoevsky[])+U113/SUM(crypt_ru[]))/3</f>
        <v>1.5808910261314693E-5</v>
      </c>
      <c r="V5" s="193">
        <f>(V41/SUM(old_ru[])+V77/SUM(Dostoevsky[])+V113/SUM(crypt_ru[]))/3</f>
        <v>5.8173410067007762E-4</v>
      </c>
      <c r="W5" s="193">
        <f>(W41/SUM(old_ru[])+W77/SUM(Dostoevsky[])+W113/SUM(crypt_ru[]))/3</f>
        <v>4.0916552316272178E-6</v>
      </c>
      <c r="X5" s="193">
        <f>(X41/SUM(old_ru[])+X77/SUM(Dostoevsky[])+X113/SUM(crypt_ru[]))/3</f>
        <v>3.0830323648429859E-6</v>
      </c>
      <c r="Y5" s="193">
        <f>(Y41/SUM(old_ru[])+Y77/SUM(Dostoevsky[])+Y113/SUM(crypt_ru[]))/3</f>
        <v>3.0550856355366223E-6</v>
      </c>
      <c r="Z5" s="193">
        <f>(Z41/SUM(old_ru[])+Z77/SUM(Dostoevsky[])+Z113/SUM(crypt_ru[]))/3</f>
        <v>2.6595911862026739E-5</v>
      </c>
      <c r="AA5" s="193">
        <f>(AA41/SUM(old_ru[])+AA77/SUM(Dostoevsky[])+AA113/SUM(crypt_ru[]))/3</f>
        <v>3.8250949841613806E-6</v>
      </c>
      <c r="AB5" s="193">
        <f>(AB41/SUM(old_ru[])+AB77/SUM(Dostoevsky[])+AB113/SUM(crypt_ru[]))/3</f>
        <v>8.3840187919092335E-8</v>
      </c>
      <c r="AC5" s="193">
        <f>(AC41/SUM(old_ru[])+AC77/SUM(Dostoevsky[])+AC113/SUM(crypt_ru[]))/3</f>
        <v>1.3084150538888652E-7</v>
      </c>
      <c r="AD5" s="193">
        <f>(AD41/SUM(old_ru[])+AD77/SUM(Dostoevsky[])+AD113/SUM(crypt_ru[]))/3</f>
        <v>1.0619757136418361E-6</v>
      </c>
      <c r="AE5" s="193">
        <f>(AE41/SUM(old_ru[])+AE77/SUM(Dostoevsky[])+AE113/SUM(crypt_ru[]))/3</f>
        <v>6.9993853853666483E-7</v>
      </c>
      <c r="AF5" s="193">
        <f>(AF41/SUM(old_ru[])+AF77/SUM(Dostoevsky[])+AF113/SUM(crypt_ru[]))/3</f>
        <v>8.8375179901988689E-6</v>
      </c>
      <c r="AG5" s="193">
        <f>(AG41/SUM(old_ru[])+AG77/SUM(Dostoevsky[])+AG113/SUM(crypt_ru[]))/3</f>
        <v>2.7248061073705006E-6</v>
      </c>
      <c r="AH5" s="193">
        <f>(AH41/SUM(old_ru[])+AH77/SUM(Dostoevsky[])+AH113/SUM(crypt_ru[]))/3</f>
        <v>1.9981911454050339E-6</v>
      </c>
    </row>
    <row r="6" spans="1:34" ht="15" customHeight="1">
      <c r="A6" s="186" t="s">
        <v>164</v>
      </c>
      <c r="B6" s="193">
        <f>(B42/SUM(old_ru[])+B78/SUM(Dostoevsky[])+B114/SUM(crypt_ru[]))/3</f>
        <v>5.5341595441920207E-3</v>
      </c>
      <c r="C6" s="193">
        <f>(C42/SUM(old_ru[])+C78/SUM(Dostoevsky[])+C114/SUM(crypt_ru[]))/3</f>
        <v>4.4803048403245243E-5</v>
      </c>
      <c r="D6" s="193">
        <f>(D42/SUM(old_ru[])+D78/SUM(Dostoevsky[])+D114/SUM(crypt_ru[]))/3</f>
        <v>9.9601852446141851E-4</v>
      </c>
      <c r="E6" s="193">
        <f>(E42/SUM(old_ru[])+E78/SUM(Dostoevsky[])+E114/SUM(crypt_ru[]))/3</f>
        <v>1.0422120331015429E-4</v>
      </c>
      <c r="F6" s="217">
        <f>(F42/SUM(old_ru[])+F78/SUM(Dostoevsky[])+F114/SUM(crypt_ru[]))/3</f>
        <v>1.5378617408979067E-4</v>
      </c>
      <c r="G6" s="193">
        <f>(G42/SUM(old_ru[])+G78/SUM(Dostoevsky[])+G114/SUM(crypt_ru[]))/3</f>
        <v>5.8053010139671934E-3</v>
      </c>
      <c r="H6" s="193">
        <f>(H42/SUM(old_ru[])+H78/SUM(Dostoevsky[])+H114/SUM(crypt_ru[]))/3</f>
        <v>4.3858580728705784E-5</v>
      </c>
      <c r="I6" s="193">
        <f>(I42/SUM(old_ru[])+I78/SUM(Dostoevsky[])+I114/SUM(crypt_ru[]))/3</f>
        <v>2.1069073134906944E-4</v>
      </c>
      <c r="J6" s="193">
        <f>(J42/SUM(old_ru[])+J78/SUM(Dostoevsky[])+J114/SUM(crypt_ru[]))/3</f>
        <v>1.2018615720758693E-4</v>
      </c>
      <c r="K6" s="193">
        <f>(K42/SUM(old_ru[])+K78/SUM(Dostoevsky[])+K114/SUM(crypt_ru[]))/3</f>
        <v>3.2228176819001542E-3</v>
      </c>
      <c r="L6" s="193">
        <f>(L42/SUM(old_ru[])+L78/SUM(Dostoevsky[])+L114/SUM(crypt_ru[]))/3</f>
        <v>4.2682277486083372E-7</v>
      </c>
      <c r="M6" s="193">
        <f>(M42/SUM(old_ru[])+M78/SUM(Dostoevsky[])+M114/SUM(crypt_ru[]))/3</f>
        <v>3.156128592017133E-4</v>
      </c>
      <c r="N6" s="193">
        <f>(N42/SUM(old_ru[])+N78/SUM(Dostoevsky[])+N114/SUM(crypt_ru[]))/3</f>
        <v>1.0058926240322239E-3</v>
      </c>
      <c r="O6" s="193">
        <f>(O42/SUM(old_ru[])+O78/SUM(Dostoevsky[])+O114/SUM(crypt_ru[]))/3</f>
        <v>1.538596014589226E-4</v>
      </c>
      <c r="P6" s="193">
        <f>(P42/SUM(old_ru[])+P78/SUM(Dostoevsky[])+P114/SUM(crypt_ru[]))/3</f>
        <v>2.6023108433446771E-3</v>
      </c>
      <c r="Q6" s="193">
        <f>(Q42/SUM(old_ru[])+Q78/SUM(Dostoevsky[])+Q114/SUM(crypt_ru[]))/3</f>
        <v>4.4879013494372464E-3</v>
      </c>
      <c r="R6" s="193">
        <f>(R42/SUM(old_ru[])+R78/SUM(Dostoevsky[])+R114/SUM(crypt_ru[]))/3</f>
        <v>3.7028208804912007E-4</v>
      </c>
      <c r="S6" s="193">
        <f>(S42/SUM(old_ru[])+S78/SUM(Dostoevsky[])+S114/SUM(crypt_ru[]))/3</f>
        <v>1.785250695635839E-3</v>
      </c>
      <c r="T6" s="193">
        <f>(T42/SUM(old_ru[])+T78/SUM(Dostoevsky[])+T114/SUM(crypt_ru[]))/3</f>
        <v>1.0209109391833124E-3</v>
      </c>
      <c r="U6" s="193">
        <f>(U42/SUM(old_ru[])+U78/SUM(Dostoevsky[])+U114/SUM(crypt_ru[]))/3</f>
        <v>2.4686602825531258E-4</v>
      </c>
      <c r="V6" s="193">
        <f>(V42/SUM(old_ru[])+V78/SUM(Dostoevsky[])+V114/SUM(crypt_ru[]))/3</f>
        <v>2.2035938395402761E-3</v>
      </c>
      <c r="W6" s="193">
        <f>(W42/SUM(old_ru[])+W78/SUM(Dostoevsky[])+W114/SUM(crypt_ru[]))/3</f>
        <v>6.780892774425983E-6</v>
      </c>
      <c r="X6" s="193">
        <f>(X42/SUM(old_ru[])+X78/SUM(Dostoevsky[])+X114/SUM(crypt_ru[]))/3</f>
        <v>4.1638577307404901E-5</v>
      </c>
      <c r="Y6" s="193">
        <f>(Y42/SUM(old_ru[])+Y78/SUM(Dostoevsky[])+Y114/SUM(crypt_ru[]))/3</f>
        <v>2.4312670211035884E-4</v>
      </c>
      <c r="Z6" s="193">
        <f>(Z42/SUM(old_ru[])+Z78/SUM(Dostoevsky[])+Z114/SUM(crypt_ru[]))/3</f>
        <v>1.2596338763094987E-4</v>
      </c>
      <c r="AA6" s="193">
        <f>(AA42/SUM(old_ru[])+AA78/SUM(Dostoevsky[])+AA114/SUM(crypt_ru[]))/3</f>
        <v>1.3665439311344498E-4</v>
      </c>
      <c r="AB6" s="193">
        <f>(AB42/SUM(old_ru[])+AB78/SUM(Dostoevsky[])+AB114/SUM(crypt_ru[]))/3</f>
        <v>1.316444862798604E-6</v>
      </c>
      <c r="AC6" s="193">
        <f>(AC42/SUM(old_ru[])+AC78/SUM(Dostoevsky[])+AC114/SUM(crypt_ru[]))/3</f>
        <v>8.1629855692134439E-6</v>
      </c>
      <c r="AD6" s="193">
        <f>(AD42/SUM(old_ru[])+AD78/SUM(Dostoevsky[])+AD114/SUM(crypt_ru[]))/3</f>
        <v>8.0848684082198894E-4</v>
      </c>
      <c r="AE6" s="193">
        <f>(AE42/SUM(old_ru[])+AE78/SUM(Dostoevsky[])+AE114/SUM(crypt_ru[]))/3</f>
        <v>7.1508571338591129E-4</v>
      </c>
      <c r="AF6" s="193">
        <f>(AF42/SUM(old_ru[])+AF78/SUM(Dostoevsky[])+AF114/SUM(crypt_ru[]))/3</f>
        <v>1.8916124822775817E-5</v>
      </c>
      <c r="AG6" s="193">
        <f>(AG42/SUM(old_ru[])+AG78/SUM(Dostoevsky[])+AG114/SUM(crypt_ru[]))/3</f>
        <v>1.4777468273678803E-5</v>
      </c>
      <c r="AH6" s="193">
        <f>(AH42/SUM(old_ru[])+AH78/SUM(Dostoevsky[])+AH114/SUM(crypt_ru[]))/3</f>
        <v>1.7081338201053192E-4</v>
      </c>
    </row>
    <row r="7" spans="1:34" ht="15" customHeight="1">
      <c r="A7" s="186" t="s">
        <v>165</v>
      </c>
      <c r="B7" s="193">
        <f>(B43/SUM(old_ru[])+B79/SUM(Dostoevsky[])+B115/SUM(crypt_ru[]))/3</f>
        <v>3.3446462188149148E-4</v>
      </c>
      <c r="C7" s="193">
        <f>(C43/SUM(old_ru[])+C79/SUM(Dostoevsky[])+C115/SUM(crypt_ru[]))/3</f>
        <v>1.7551942197212959E-3</v>
      </c>
      <c r="D7" s="193">
        <f>(D43/SUM(old_ru[])+D79/SUM(Dostoevsky[])+D115/SUM(crypt_ru[]))/3</f>
        <v>3.1067929077214199E-3</v>
      </c>
      <c r="E7" s="193">
        <f>(E43/SUM(old_ru[])+E79/SUM(Dostoevsky[])+E115/SUM(crypt_ru[]))/3</f>
        <v>3.4368321626987055E-3</v>
      </c>
      <c r="F7" s="193">
        <f>(F43/SUM(old_ru[])+F79/SUM(Dostoevsky[])+F115/SUM(crypt_ru[]))/3</f>
        <v>4.7811091989908745E-3</v>
      </c>
      <c r="G7" s="217">
        <f>(G43/SUM(old_ru[])+G79/SUM(Dostoevsky[])+G115/SUM(crypt_ru[]))/3</f>
        <v>1.5105787505589328E-3</v>
      </c>
      <c r="H7" s="193">
        <f>(H43/SUM(old_ru[])+H79/SUM(Dostoevsky[])+H115/SUM(crypt_ru[]))/3</f>
        <v>8.0710154236779549E-5</v>
      </c>
      <c r="I7" s="193">
        <f>(I43/SUM(old_ru[])+I79/SUM(Dostoevsky[])+I115/SUM(crypt_ru[]))/3</f>
        <v>1.0803358206680337E-3</v>
      </c>
      <c r="J7" s="193">
        <f>(J43/SUM(old_ru[])+J79/SUM(Dostoevsky[])+J115/SUM(crypt_ru[]))/3</f>
        <v>1.8773321608049076E-3</v>
      </c>
      <c r="K7" s="193">
        <f>(K43/SUM(old_ru[])+K79/SUM(Dostoevsky[])+K115/SUM(crypt_ru[]))/3</f>
        <v>8.7447717937299413E-4</v>
      </c>
      <c r="L7" s="193">
        <f>(L43/SUM(old_ru[])+L79/SUM(Dostoevsky[])+L115/SUM(crypt_ru[]))/3</f>
        <v>2.9543452882525947E-3</v>
      </c>
      <c r="M7" s="193">
        <f>(M43/SUM(old_ru[])+M79/SUM(Dostoevsky[])+M115/SUM(crypt_ru[]))/3</f>
        <v>2.5674483490803353E-3</v>
      </c>
      <c r="N7" s="193">
        <f>(N43/SUM(old_ru[])+N79/SUM(Dostoevsky[])+N115/SUM(crypt_ru[]))/3</f>
        <v>7.4199948900564167E-3</v>
      </c>
      <c r="O7" s="193">
        <f>(O43/SUM(old_ru[])+O79/SUM(Dostoevsky[])+O115/SUM(crypt_ru[]))/3</f>
        <v>5.5111583136615702E-3</v>
      </c>
      <c r="P7" s="193">
        <f>(P43/SUM(old_ru[])+P79/SUM(Dostoevsky[])+P115/SUM(crypt_ru[]))/3</f>
        <v>1.1951085447219201E-2</v>
      </c>
      <c r="Q7" s="193">
        <f>(Q43/SUM(old_ru[])+Q79/SUM(Dostoevsky[])+Q115/SUM(crypt_ru[]))/3</f>
        <v>1.1148587974015532E-3</v>
      </c>
      <c r="R7" s="193">
        <f>(R43/SUM(old_ru[])+R79/SUM(Dostoevsky[])+R115/SUM(crypt_ru[]))/3</f>
        <v>2.6018380856357988E-3</v>
      </c>
      <c r="S7" s="193">
        <f>(S43/SUM(old_ru[])+S79/SUM(Dostoevsky[])+S115/SUM(crypt_ru[]))/3</f>
        <v>8.8031840997503646E-3</v>
      </c>
      <c r="T7" s="193">
        <f>(T43/SUM(old_ru[])+T79/SUM(Dostoevsky[])+T115/SUM(crypt_ru[]))/3</f>
        <v>7.258284485808137E-3</v>
      </c>
      <c r="U7" s="193">
        <f>(U43/SUM(old_ru[])+U79/SUM(Dostoevsky[])+U115/SUM(crypt_ru[]))/3</f>
        <v>7.3899735558663679E-3</v>
      </c>
      <c r="V7" s="193">
        <f>(V43/SUM(old_ru[])+V79/SUM(Dostoevsky[])+V115/SUM(crypt_ru[]))/3</f>
        <v>4.4748879401671653E-4</v>
      </c>
      <c r="W7" s="193">
        <f>(W43/SUM(old_ru[])+W79/SUM(Dostoevsky[])+W115/SUM(crypt_ru[]))/3</f>
        <v>1.8951990636350996E-4</v>
      </c>
      <c r="X7" s="193">
        <f>(X43/SUM(old_ru[])+X79/SUM(Dostoevsky[])+X115/SUM(crypt_ru[]))/3</f>
        <v>1.0404358920846173E-3</v>
      </c>
      <c r="Y7" s="193">
        <f>(Y43/SUM(old_ru[])+Y79/SUM(Dostoevsky[])+Y115/SUM(crypt_ru[]))/3</f>
        <v>5.5942451254410253E-4</v>
      </c>
      <c r="Z7" s="193">
        <f>(Z43/SUM(old_ru[])+Z79/SUM(Dostoevsky[])+Z115/SUM(crypt_ru[]))/3</f>
        <v>1.5196842935984412E-3</v>
      </c>
      <c r="AA7" s="193">
        <f>(AA43/SUM(old_ru[])+AA79/SUM(Dostoevsky[])+AA115/SUM(crypt_ru[]))/3</f>
        <v>9.4754752738860683E-4</v>
      </c>
      <c r="AB7" s="193">
        <f>(AB43/SUM(old_ru[])+AB79/SUM(Dostoevsky[])+AB115/SUM(crypt_ru[]))/3</f>
        <v>8.2935320629843928E-4</v>
      </c>
      <c r="AC7" s="193">
        <f>(AC43/SUM(old_ru[])+AC79/SUM(Dostoevsky[])+AC115/SUM(crypt_ru[]))/3</f>
        <v>1.0162447020496041E-8</v>
      </c>
      <c r="AD7" s="193">
        <f>(AD43/SUM(old_ru[])+AD79/SUM(Dostoevsky[])+AD115/SUM(crypt_ru[]))/3</f>
        <v>4.0649788081984163E-7</v>
      </c>
      <c r="AE7" s="193">
        <f>(AE43/SUM(old_ru[])+AE79/SUM(Dostoevsky[])+AE115/SUM(crypt_ru[]))/3</f>
        <v>4.8271623347356194E-8</v>
      </c>
      <c r="AF7" s="193">
        <f>(AF43/SUM(old_ru[])+AF79/SUM(Dostoevsky[])+AF115/SUM(crypt_ru[]))/3</f>
        <v>1.3835035372073494E-4</v>
      </c>
      <c r="AG7" s="193">
        <f>(AG43/SUM(old_ru[])+AG79/SUM(Dostoevsky[])+AG115/SUM(crypt_ru[]))/3</f>
        <v>2.3810423736508987E-4</v>
      </c>
      <c r="AH7" s="193">
        <f>(AH43/SUM(old_ru[])+AH79/SUM(Dostoevsky[])+AH115/SUM(crypt_ru[]))/3</f>
        <v>3.6349014605613811E-4</v>
      </c>
    </row>
    <row r="8" spans="1:34" ht="15" customHeight="1">
      <c r="A8" s="186" t="s">
        <v>204</v>
      </c>
      <c r="B8" s="193">
        <f>(B44/SUM(old_ru[])+B80/SUM(Dostoevsky[])+B116/SUM(crypt_ru[]))/3</f>
        <v>1.5624762294012663E-6</v>
      </c>
      <c r="C8" s="193">
        <f>(C44/SUM(old_ru[])+C80/SUM(Dostoevsky[])+C116/SUM(crypt_ru[]))/3</f>
        <v>1.1832899249490075E-5</v>
      </c>
      <c r="D8" s="193">
        <f>(D44/SUM(old_ru[])+D80/SUM(Dostoevsky[])+D116/SUM(crypt_ru[]))/3</f>
        <v>3.455613078731922E-5</v>
      </c>
      <c r="E8" s="193">
        <f>(E44/SUM(old_ru[])+E80/SUM(Dostoevsky[])+E116/SUM(crypt_ru[]))/3</f>
        <v>9.3215045295499923E-6</v>
      </c>
      <c r="F8" s="193">
        <f>(F44/SUM(old_ru[])+F80/SUM(Dostoevsky[])+F116/SUM(crypt_ru[]))/3</f>
        <v>1.6837904407084378E-5</v>
      </c>
      <c r="G8" s="193">
        <f>(G44/SUM(old_ru[])+G80/SUM(Dostoevsky[])+G116/SUM(crypt_ru[]))/3</f>
        <v>2.3513361793672713E-6</v>
      </c>
      <c r="H8" s="217">
        <f>(H44/SUM(old_ru[])+H80/SUM(Dostoevsky[])+H116/SUM(crypt_ru[]))/3</f>
        <v>5.5893458612728225E-8</v>
      </c>
      <c r="I8" s="193">
        <f>(I44/SUM(old_ru[])+I80/SUM(Dostoevsky[])+I116/SUM(crypt_ru[]))/3</f>
        <v>1.2273695389004093E-5</v>
      </c>
      <c r="J8" s="193">
        <f>(J44/SUM(old_ru[])+J80/SUM(Dostoevsky[])+J116/SUM(crypt_ru[]))/3</f>
        <v>1.9887908819110752E-5</v>
      </c>
      <c r="K8" s="193">
        <f>(K44/SUM(old_ru[])+K80/SUM(Dostoevsky[])+K116/SUM(crypt_ru[]))/3</f>
        <v>7.3525304193288849E-6</v>
      </c>
      <c r="L8" s="193">
        <f>(L44/SUM(old_ru[])+L80/SUM(Dostoevsky[])+L116/SUM(crypt_ru[]))/3</f>
        <v>3.7461320329303528E-6</v>
      </c>
      <c r="M8" s="193">
        <f>(M44/SUM(old_ru[])+M80/SUM(Dostoevsky[])+M116/SUM(crypt_ru[]))/3</f>
        <v>1.2052662166308302E-5</v>
      </c>
      <c r="N8" s="193">
        <f>(N44/SUM(old_ru[])+N80/SUM(Dostoevsky[])+N116/SUM(crypt_ru[]))/3</f>
        <v>6.8012176684669755E-5</v>
      </c>
      <c r="O8" s="193">
        <f>(O44/SUM(old_ru[])+O80/SUM(Dostoevsky[])+O116/SUM(crypt_ru[]))/3</f>
        <v>7.9851427463547637E-5</v>
      </c>
      <c r="P8" s="193">
        <f>(P44/SUM(old_ru[])+P80/SUM(Dostoevsky[])+P116/SUM(crypt_ru[]))/3</f>
        <v>1.7372576150950225E-4</v>
      </c>
      <c r="Q8" s="193">
        <f>(Q44/SUM(old_ru[])+Q80/SUM(Dostoevsky[])+Q116/SUM(crypt_ru[]))/3</f>
        <v>1.3737087759955521E-5</v>
      </c>
      <c r="R8" s="193">
        <f>(R44/SUM(old_ru[])+R80/SUM(Dostoevsky[])+R116/SUM(crypt_ru[]))/3</f>
        <v>1.8145049155095677E-5</v>
      </c>
      <c r="S8" s="193">
        <f>(S44/SUM(old_ru[])+S80/SUM(Dostoevsky[])+S116/SUM(crypt_ru[]))/3</f>
        <v>7.5354544656978139E-5</v>
      </c>
      <c r="T8" s="193">
        <f>(T44/SUM(old_ru[])+T80/SUM(Dostoevsky[])+T116/SUM(crypt_ru[]))/3</f>
        <v>2.8696209774125694E-5</v>
      </c>
      <c r="U8" s="193">
        <f>(U44/SUM(old_ru[])+U80/SUM(Dostoevsky[])+U116/SUM(crypt_ru[]))/3</f>
        <v>1.1711966129946174E-4</v>
      </c>
      <c r="V8" s="193">
        <f>(V44/SUM(old_ru[])+V80/SUM(Dostoevsky[])+V116/SUM(crypt_ru[]))/3</f>
        <v>3.0233279885975718E-6</v>
      </c>
      <c r="W8" s="193">
        <f>(W44/SUM(old_ru[])+W80/SUM(Dostoevsky[])+W116/SUM(crypt_ru[]))/3</f>
        <v>1.1293019251526224E-6</v>
      </c>
      <c r="X8" s="193">
        <f>(X44/SUM(old_ru[])+X80/SUM(Dostoevsky[])+X116/SUM(crypt_ru[]))/3</f>
        <v>2.2586038503052448E-5</v>
      </c>
      <c r="Y8" s="193">
        <f>(Y44/SUM(old_ru[])+Y80/SUM(Dostoevsky[])+Y116/SUM(crypt_ru[]))/3</f>
        <v>6.4912630343418451E-7</v>
      </c>
      <c r="Z8" s="193">
        <f>(Z44/SUM(old_ru[])+Z80/SUM(Dostoevsky[])+Z116/SUM(crypt_ru[]))/3</f>
        <v>4.1539002196277558E-6</v>
      </c>
      <c r="AA8" s="193">
        <f>(AA44/SUM(old_ru[])+AA80/SUM(Dostoevsky[])+AA116/SUM(crypt_ru[]))/3</f>
        <v>1.5053124649109758E-6</v>
      </c>
      <c r="AB8" s="193">
        <f>(AB44/SUM(old_ru[])+AB80/SUM(Dostoevsky[])+AB116/SUM(crypt_ru[]))/3</f>
        <v>1.2194936424595248E-7</v>
      </c>
      <c r="AC8" s="193">
        <f>(AC44/SUM(old_ru[])+AC80/SUM(Dostoevsky[])+AC116/SUM(crypt_ru[]))/3</f>
        <v>1.2703058775620051E-9</v>
      </c>
      <c r="AD8" s="193">
        <f>(AD44/SUM(old_ru[])+AD80/SUM(Dostoevsky[])+AD116/SUM(crypt_ru[]))/3</f>
        <v>1.2703058775620051E-9</v>
      </c>
      <c r="AE8" s="193">
        <f>(AE44/SUM(old_ru[])+AE80/SUM(Dostoevsky[])+AE116/SUM(crypt_ru[]))/3</f>
        <v>0</v>
      </c>
      <c r="AF8" s="193">
        <f>(AF44/SUM(old_ru[])+AF80/SUM(Dostoevsky[])+AF116/SUM(crypt_ru[]))/3</f>
        <v>2.5749100138181842E-6</v>
      </c>
      <c r="AG8" s="193">
        <f>(AG44/SUM(old_ru[])+AG80/SUM(Dostoevsky[])+AG116/SUM(crypt_ru[]))/3</f>
        <v>1.562476229401266E-7</v>
      </c>
      <c r="AH8" s="193">
        <f>(AH44/SUM(old_ru[])+AH80/SUM(Dostoevsky[])+AH116/SUM(crypt_ru[]))/3</f>
        <v>4.1539002196277559E-7</v>
      </c>
    </row>
    <row r="9" spans="1:34" ht="15" customHeight="1">
      <c r="A9" s="186" t="s">
        <v>166</v>
      </c>
      <c r="B9" s="193">
        <f>(B45/SUM(old_ru[])+B81/SUM(Dostoevsky[])+B117/SUM(crypt_ru[]))/3</f>
        <v>1.2567621117143975E-3</v>
      </c>
      <c r="C9" s="193">
        <f>(C45/SUM(old_ru[])+C81/SUM(Dostoevsky[])+C117/SUM(crypt_ru[]))/3</f>
        <v>1.0354231284305844E-4</v>
      </c>
      <c r="D9" s="193">
        <f>(D45/SUM(old_ru[])+D81/SUM(Dostoevsky[])+D117/SUM(crypt_ru[]))/3</f>
        <v>4.4600439361201997E-6</v>
      </c>
      <c r="E9" s="193">
        <f>(E45/SUM(old_ru[])+E81/SUM(Dostoevsky[])+E117/SUM(crypt_ru[]))/3</f>
        <v>5.4771045854585367E-6</v>
      </c>
      <c r="F9" s="193">
        <f>(F45/SUM(old_ru[])+F81/SUM(Dostoevsky[])+F117/SUM(crypt_ru[]))/3</f>
        <v>1.1122326970114844E-3</v>
      </c>
      <c r="G9" s="193">
        <f>(G45/SUM(old_ru[])+G81/SUM(Dostoevsky[])+G117/SUM(crypt_ru[]))/3</f>
        <v>3.5910869315462948E-3</v>
      </c>
      <c r="H9" s="193">
        <f>(H45/SUM(old_ru[])+H81/SUM(Dostoevsky[])+H117/SUM(crypt_ru[]))/3</f>
        <v>3.1212685717576022E-5</v>
      </c>
      <c r="I9" s="217">
        <f>(I45/SUM(old_ru[])+I81/SUM(Dostoevsky[])+I117/SUM(crypt_ru[]))/3</f>
        <v>9.3936152078599205E-6</v>
      </c>
      <c r="J9" s="193">
        <f>(J45/SUM(old_ru[])+J81/SUM(Dostoevsky[])+J117/SUM(crypt_ru[]))/3</f>
        <v>3.384094857825181E-6</v>
      </c>
      <c r="K9" s="193">
        <f>(K45/SUM(old_ru[])+K81/SUM(Dostoevsky[])+K117/SUM(crypt_ru[]))/3</f>
        <v>1.4614199973914568E-3</v>
      </c>
      <c r="L9" s="193">
        <f>(L45/SUM(old_ru[])+L81/SUM(Dostoevsky[])+L117/SUM(crypt_ru[]))/3</f>
        <v>2.7946729306364113E-8</v>
      </c>
      <c r="M9" s="193">
        <f>(M45/SUM(old_ru[])+M81/SUM(Dostoevsky[])+M117/SUM(crypt_ru[]))/3</f>
        <v>8.8893742475033499E-5</v>
      </c>
      <c r="N9" s="193">
        <f>(N45/SUM(old_ru[])+N81/SUM(Dostoevsky[])+N117/SUM(crypt_ru[]))/3</f>
        <v>1.1458019860775899E-5</v>
      </c>
      <c r="O9" s="193">
        <f>(O45/SUM(old_ru[])+O81/SUM(Dostoevsky[])+O117/SUM(crypt_ru[]))/3</f>
        <v>5.4923482559892804E-6</v>
      </c>
      <c r="P9" s="193">
        <f>(P45/SUM(old_ru[])+P81/SUM(Dostoevsky[])+P117/SUM(crypt_ru[]))/3</f>
        <v>1.1155440876775774E-3</v>
      </c>
      <c r="Q9" s="193">
        <f>(Q45/SUM(old_ru[])+Q81/SUM(Dostoevsky[])+Q117/SUM(crypt_ru[]))/3</f>
        <v>5.3130200187375297E-5</v>
      </c>
      <c r="R9" s="193">
        <f>(R45/SUM(old_ru[])+R81/SUM(Dostoevsky[])+R117/SUM(crypt_ru[]))/3</f>
        <v>4.4397190420792072E-6</v>
      </c>
      <c r="S9" s="193">
        <f>(S45/SUM(old_ru[])+S81/SUM(Dostoevsky[])+S117/SUM(crypt_ru[]))/3</f>
        <v>6.2253147473425577E-6</v>
      </c>
      <c r="T9" s="193">
        <f>(T45/SUM(old_ru[])+T81/SUM(Dostoevsky[])+T117/SUM(crypt_ru[]))/3</f>
        <v>9.4270897371211102E-5</v>
      </c>
      <c r="U9" s="193">
        <f>(U45/SUM(old_ru[])+U81/SUM(Dostoevsky[])+U117/SUM(crypt_ru[]))/3</f>
        <v>1.3795521830323374E-6</v>
      </c>
      <c r="V9" s="193">
        <f>(V45/SUM(old_ru[])+V81/SUM(Dostoevsky[])+V117/SUM(crypt_ru[]))/3</f>
        <v>2.0399637994012604E-4</v>
      </c>
      <c r="W9" s="193">
        <f>(W45/SUM(old_ru[])+W81/SUM(Dostoevsky[])+W117/SUM(crypt_ru[]))/3</f>
        <v>5.3733938620872815E-7</v>
      </c>
      <c r="X9" s="193">
        <f>(X45/SUM(old_ru[])+X81/SUM(Dostoevsky[])+X117/SUM(crypt_ru[]))/3</f>
        <v>3.7474023388079142E-7</v>
      </c>
      <c r="Y9" s="193">
        <f>(Y45/SUM(old_ru[])+Y81/SUM(Dostoevsky[])+Y117/SUM(crypt_ru[]))/3</f>
        <v>1.6211142865913018E-6</v>
      </c>
      <c r="Z9" s="193">
        <f>(Z45/SUM(old_ru[])+Z81/SUM(Dostoevsky[])+Z117/SUM(crypt_ru[]))/3</f>
        <v>1.3962747847572732E-5</v>
      </c>
      <c r="AA9" s="193">
        <f>(AA45/SUM(old_ru[])+AA81/SUM(Dostoevsky[])+AA117/SUM(crypt_ru[]))/3</f>
        <v>2.9344065771682314E-7</v>
      </c>
      <c r="AB9" s="193">
        <f>(AB45/SUM(old_ru[])+AB81/SUM(Dostoevsky[])+AB117/SUM(crypt_ru[]))/3</f>
        <v>2.4135811673678097E-8</v>
      </c>
      <c r="AC9" s="193">
        <f>(AC45/SUM(old_ru[])+AC81/SUM(Dostoevsky[])+AC117/SUM(crypt_ru[]))/3</f>
        <v>3.5568564571736141E-8</v>
      </c>
      <c r="AD9" s="193">
        <f>(AD45/SUM(old_ru[])+AD81/SUM(Dostoevsky[])+AD117/SUM(crypt_ru[]))/3</f>
        <v>2.47709646124591E-7</v>
      </c>
      <c r="AE9" s="193">
        <f>(AE45/SUM(old_ru[])+AE81/SUM(Dostoevsky[])+AE117/SUM(crypt_ru[]))/3</f>
        <v>3.9576620496355125E-5</v>
      </c>
      <c r="AF9" s="193">
        <f>(AF45/SUM(old_ru[])+AF81/SUM(Dostoevsky[])+AF117/SUM(crypt_ru[]))/3</f>
        <v>2.1468169330797882E-6</v>
      </c>
      <c r="AG9" s="193">
        <f>(AG45/SUM(old_ru[])+AG81/SUM(Dostoevsky[])+AG117/SUM(crypt_ru[]))/3</f>
        <v>2.3487955676121473E-6</v>
      </c>
      <c r="AH9" s="193">
        <f>(AH45/SUM(old_ru[])+AH81/SUM(Dostoevsky[])+AH117/SUM(crypt_ru[]))/3</f>
        <v>4.2428216310570966E-7</v>
      </c>
    </row>
    <row r="10" spans="1:34" ht="15" customHeight="1">
      <c r="A10" s="186" t="s">
        <v>167</v>
      </c>
      <c r="B10" s="193">
        <f>(B46/SUM(old_ru[])+B82/SUM(Dostoevsky[])+B118/SUM(crypt_ru[]))/3</f>
        <v>5.6707691746895571E-3</v>
      </c>
      <c r="C10" s="193">
        <f>(C46/SUM(old_ru[])+C82/SUM(Dostoevsky[])+C118/SUM(crypt_ru[]))/3</f>
        <v>1.998049421119514E-4</v>
      </c>
      <c r="D10" s="193">
        <f>(D46/SUM(old_ru[])+D82/SUM(Dostoevsky[])+D118/SUM(crypt_ru[]))/3</f>
        <v>1.4176649264276272E-3</v>
      </c>
      <c r="E10" s="193">
        <f>(E46/SUM(old_ru[])+E82/SUM(Dostoevsky[])+E118/SUM(crypt_ru[]))/3</f>
        <v>3.2920629064590374E-4</v>
      </c>
      <c r="F10" s="193">
        <f>(F46/SUM(old_ru[])+F82/SUM(Dostoevsky[])+F118/SUM(crypt_ru[]))/3</f>
        <v>1.0616537478651518E-3</v>
      </c>
      <c r="G10" s="193">
        <f>(G46/SUM(old_ru[])+G82/SUM(Dostoevsky[])+G118/SUM(crypt_ru[]))/3</f>
        <v>5.2075277678792758E-4</v>
      </c>
      <c r="H10" s="193">
        <f>(H46/SUM(old_ru[])+H82/SUM(Dostoevsky[])+H118/SUM(crypt_ru[]))/3</f>
        <v>7.5811854772900453E-6</v>
      </c>
      <c r="I10" s="193">
        <f>(I46/SUM(old_ru[])+I82/SUM(Dostoevsky[])+I118/SUM(crypt_ru[]))/3</f>
        <v>5.7343572858526149E-5</v>
      </c>
      <c r="J10" s="217">
        <f>(J46/SUM(old_ru[])+J82/SUM(Dostoevsky[])+J118/SUM(crypt_ru[]))/3</f>
        <v>4.7170833727032024E-5</v>
      </c>
      <c r="K10" s="193">
        <f>(K46/SUM(old_ru[])+K82/SUM(Dostoevsky[])+K118/SUM(crypt_ru[]))/3</f>
        <v>7.8477777267740368E-4</v>
      </c>
      <c r="L10" s="193">
        <f>(L46/SUM(old_ru[])+L82/SUM(Dostoevsky[])+L118/SUM(crypt_ru[]))/3</f>
        <v>3.3027952816612126E-7</v>
      </c>
      <c r="M10" s="193">
        <f>(M46/SUM(old_ru[])+M82/SUM(Dostoevsky[])+M118/SUM(crypt_ru[]))/3</f>
        <v>2.8333000686111003E-4</v>
      </c>
      <c r="N10" s="193">
        <f>(N46/SUM(old_ru[])+N82/SUM(Dostoevsky[])+N118/SUM(crypt_ru[]))/3</f>
        <v>2.9011457489693323E-4</v>
      </c>
      <c r="O10" s="193">
        <f>(O46/SUM(old_ru[])+O82/SUM(Dostoevsky[])+O118/SUM(crypt_ru[]))/3</f>
        <v>4.5043367278707006E-4</v>
      </c>
      <c r="P10" s="193">
        <f>(P46/SUM(old_ru[])+P82/SUM(Dostoevsky[])+P118/SUM(crypt_ru[]))/3</f>
        <v>2.0581964497274822E-3</v>
      </c>
      <c r="Q10" s="193">
        <f>(Q46/SUM(old_ru[])+Q82/SUM(Dostoevsky[])+Q118/SUM(crypt_ru[]))/3</f>
        <v>1.285600472139487E-3</v>
      </c>
      <c r="R10" s="193">
        <f>(R46/SUM(old_ru[])+R82/SUM(Dostoevsky[])+R118/SUM(crypt_ru[]))/3</f>
        <v>1.218325663947962E-4</v>
      </c>
      <c r="S10" s="193">
        <f>(S46/SUM(old_ru[])+S82/SUM(Dostoevsky[])+S118/SUM(crypt_ru[]))/3</f>
        <v>4.9551357900636992E-4</v>
      </c>
      <c r="T10" s="193">
        <f>(T46/SUM(old_ru[])+T82/SUM(Dostoevsky[])+T118/SUM(crypt_ru[]))/3</f>
        <v>1.5480519132831768E-4</v>
      </c>
      <c r="U10" s="193">
        <f>(U46/SUM(old_ru[])+U82/SUM(Dostoevsky[])+U118/SUM(crypt_ru[]))/3</f>
        <v>2.5680661222671216E-5</v>
      </c>
      <c r="V10" s="193">
        <f>(V46/SUM(old_ru[])+V82/SUM(Dostoevsky[])+V118/SUM(crypt_ru[]))/3</f>
        <v>6.652666421074104E-4</v>
      </c>
      <c r="W10" s="193">
        <f>(W46/SUM(old_ru[])+W82/SUM(Dostoevsky[])+W118/SUM(crypt_ru[]))/3</f>
        <v>5.9780594598067955E-6</v>
      </c>
      <c r="X10" s="193">
        <f>(X46/SUM(old_ru[])+X82/SUM(Dostoevsky[])+X118/SUM(crypt_ru[]))/3</f>
        <v>3.6622918450112605E-6</v>
      </c>
      <c r="Y10" s="193">
        <f>(Y46/SUM(old_ru[])+Y82/SUM(Dostoevsky[])+Y118/SUM(crypt_ru[]))/3</f>
        <v>1.0305991584660548E-5</v>
      </c>
      <c r="Z10" s="193">
        <f>(Z46/SUM(old_ru[])+Z82/SUM(Dostoevsky[])+Z118/SUM(crypt_ru[]))/3</f>
        <v>2.2956828664467169E-5</v>
      </c>
      <c r="AA10" s="193">
        <f>(AA46/SUM(old_ru[])+AA82/SUM(Dostoevsky[])+AA118/SUM(crypt_ru[]))/3</f>
        <v>9.6074809538791649E-6</v>
      </c>
      <c r="AB10" s="193">
        <f>(AB46/SUM(old_ru[])+AB82/SUM(Dostoevsky[])+AB118/SUM(crypt_ru[]))/3</f>
        <v>1.5370701118500258E-7</v>
      </c>
      <c r="AC10" s="193">
        <f>(AC46/SUM(old_ru[])+AC82/SUM(Dostoevsky[])+AC118/SUM(crypt_ru[]))/3</f>
        <v>2.5367071719835453E-5</v>
      </c>
      <c r="AD10" s="193">
        <f>(AD46/SUM(old_ru[])+AD82/SUM(Dostoevsky[])+AD118/SUM(crypt_ru[]))/3</f>
        <v>6.6758762363802087E-4</v>
      </c>
      <c r="AE10" s="193">
        <f>(AE46/SUM(old_ru[])+AE82/SUM(Dostoevsky[])+AE118/SUM(crypt_ru[]))/3</f>
        <v>8.0819223958660577E-5</v>
      </c>
      <c r="AF10" s="193">
        <f>(AF46/SUM(old_ru[])+AF82/SUM(Dostoevsky[])+AF118/SUM(crypt_ru[]))/3</f>
        <v>1.0415237890130879E-5</v>
      </c>
      <c r="AG10" s="193">
        <f>(AG46/SUM(old_ru[])+AG82/SUM(Dostoevsky[])+AG118/SUM(crypt_ru[]))/3</f>
        <v>5.8717617397359535E-6</v>
      </c>
      <c r="AH10" s="193">
        <f>(AH46/SUM(old_ru[])+AH82/SUM(Dostoevsky[])+AH118/SUM(crypt_ru[]))/3</f>
        <v>5.5616103683558038E-4</v>
      </c>
    </row>
    <row r="11" spans="1:34" ht="15" customHeight="1">
      <c r="A11" s="186" t="s">
        <v>168</v>
      </c>
      <c r="B11" s="193">
        <f>(B47/SUM(old_ru[])+B83/SUM(Dostoevsky[])+B119/SUM(crypt_ru[]))/3</f>
        <v>7.4423260510530283E-4</v>
      </c>
      <c r="C11" s="193">
        <f>(C47/SUM(old_ru[])+C83/SUM(Dostoevsky[])+C119/SUM(crypt_ru[]))/3</f>
        <v>1.1671291326030599E-3</v>
      </c>
      <c r="D11" s="193">
        <f>(D47/SUM(old_ru[])+D83/SUM(Dostoevsky[])+D119/SUM(crypt_ru[]))/3</f>
        <v>3.9287637595278035E-3</v>
      </c>
      <c r="E11" s="193">
        <f>(E47/SUM(old_ru[])+E83/SUM(Dostoevsky[])+E119/SUM(crypt_ru[]))/3</f>
        <v>1.1581631511944262E-3</v>
      </c>
      <c r="F11" s="193">
        <f>(F47/SUM(old_ru[])+F83/SUM(Dostoevsky[])+F119/SUM(crypt_ru[]))/3</f>
        <v>2.271488684234766E-3</v>
      </c>
      <c r="G11" s="193">
        <f>(G47/SUM(old_ru[])+G83/SUM(Dostoevsky[])+G119/SUM(crypt_ru[]))/3</f>
        <v>3.8051083801255519E-3</v>
      </c>
      <c r="H11" s="193">
        <f>(H47/SUM(old_ru[])+H83/SUM(Dostoevsky[])+H119/SUM(crypt_ru[]))/3</f>
        <v>6.6551324925473448E-6</v>
      </c>
      <c r="I11" s="193">
        <f>(I47/SUM(old_ru[])+I83/SUM(Dostoevsky[])+I119/SUM(crypt_ru[]))/3</f>
        <v>4.1605438333554306E-4</v>
      </c>
      <c r="J11" s="193">
        <f>(J47/SUM(old_ru[])+J83/SUM(Dostoevsky[])+J119/SUM(crypt_ru[]))/3</f>
        <v>3.4602874511989617E-3</v>
      </c>
      <c r="K11" s="217">
        <f>(K47/SUM(old_ru[])+K83/SUM(Dostoevsky[])+K119/SUM(crypt_ru[]))/3</f>
        <v>3.0085952111798039E-3</v>
      </c>
      <c r="L11" s="193">
        <f>(L47/SUM(old_ru[])+L83/SUM(Dostoevsky[])+L119/SUM(crypt_ru[]))/3</f>
        <v>2.1250036947892416E-3</v>
      </c>
      <c r="M11" s="193">
        <f>(M47/SUM(old_ru[])+M83/SUM(Dostoevsky[])+M119/SUM(crypt_ru[]))/3</f>
        <v>3.8593970767285576E-3</v>
      </c>
      <c r="N11" s="193">
        <f>(N47/SUM(old_ru[])+N83/SUM(Dostoevsky[])+N119/SUM(crypt_ru[]))/3</f>
        <v>5.4646496149452503E-3</v>
      </c>
      <c r="O11" s="193">
        <f>(O47/SUM(old_ru[])+O83/SUM(Dostoevsky[])+O119/SUM(crypt_ru[]))/3</f>
        <v>4.1029268653542264E-3</v>
      </c>
      <c r="P11" s="193">
        <f>(P47/SUM(old_ru[])+P83/SUM(Dostoevsky[])+P119/SUM(crypt_ru[]))/3</f>
        <v>5.9320872877334672E-3</v>
      </c>
      <c r="Q11" s="193">
        <f>(Q47/SUM(old_ru[])+Q83/SUM(Dostoevsky[])+Q119/SUM(crypt_ru[]))/3</f>
        <v>1.4258174793710804E-3</v>
      </c>
      <c r="R11" s="193">
        <f>(R47/SUM(old_ru[])+R83/SUM(Dostoevsky[])+R119/SUM(crypt_ru[]))/3</f>
        <v>1.8419842784917545E-3</v>
      </c>
      <c r="S11" s="193">
        <f>(S47/SUM(old_ru[])+S83/SUM(Dostoevsky[])+S119/SUM(crypt_ru[]))/3</f>
        <v>2.0838198131978261E-3</v>
      </c>
      <c r="T11" s="193">
        <f>(T47/SUM(old_ru[])+T83/SUM(Dostoevsky[])+T119/SUM(crypt_ru[]))/3</f>
        <v>5.0803509682471083E-3</v>
      </c>
      <c r="U11" s="193">
        <f>(U47/SUM(old_ru[])+U83/SUM(Dostoevsky[])+U119/SUM(crypt_ru[]))/3</f>
        <v>6.0420666966469194E-3</v>
      </c>
      <c r="V11" s="193">
        <f>(V47/SUM(old_ru[])+V83/SUM(Dostoevsky[])+V119/SUM(crypt_ru[]))/3</f>
        <v>3.7331826774218241E-4</v>
      </c>
      <c r="W11" s="193">
        <f>(W47/SUM(old_ru[])+W83/SUM(Dostoevsky[])+W119/SUM(crypt_ru[]))/3</f>
        <v>2.2932362434609338E-4</v>
      </c>
      <c r="X11" s="193">
        <f>(X47/SUM(old_ru[])+X83/SUM(Dostoevsky[])+X119/SUM(crypt_ru[]))/3</f>
        <v>2.7316457519683834E-3</v>
      </c>
      <c r="Y11" s="193">
        <f>(Y47/SUM(old_ru[])+Y83/SUM(Dostoevsky[])+Y119/SUM(crypt_ru[]))/3</f>
        <v>1.0297379411399246E-3</v>
      </c>
      <c r="Z11" s="193">
        <f>(Z47/SUM(old_ru[])+Z83/SUM(Dostoevsky[])+Z119/SUM(crypt_ru[]))/3</f>
        <v>2.4471938666034338E-3</v>
      </c>
      <c r="AA11" s="193">
        <f>(AA47/SUM(old_ru[])+AA83/SUM(Dostoevsky[])+AA119/SUM(crypt_ru[]))/3</f>
        <v>5.3589161137211746E-4</v>
      </c>
      <c r="AB11" s="193">
        <f>(AB47/SUM(old_ru[])+AB83/SUM(Dostoevsky[])+AB119/SUM(crypt_ru[]))/3</f>
        <v>2.0596689916729357E-4</v>
      </c>
      <c r="AC11" s="193">
        <f>(AC47/SUM(old_ru[])+AC83/SUM(Dostoevsky[])+AC119/SUM(crypt_ru[]))/3</f>
        <v>1.2703058775620051E-8</v>
      </c>
      <c r="AD11" s="193">
        <f>(AD47/SUM(old_ru[])+AD83/SUM(Dostoevsky[])+AD119/SUM(crypt_ru[]))/3</f>
        <v>2.1214108155285483E-7</v>
      </c>
      <c r="AE11" s="193">
        <f>(AE47/SUM(old_ru[])+AE83/SUM(Dostoevsky[])+AE119/SUM(crypt_ru[]))/3</f>
        <v>6.097468212297624E-8</v>
      </c>
      <c r="AF11" s="193">
        <f>(AF47/SUM(old_ru[])+AF83/SUM(Dostoevsky[])+AF119/SUM(crypt_ru[]))/3</f>
        <v>1.6276964759193158E-4</v>
      </c>
      <c r="AG11" s="193">
        <f>(AG47/SUM(old_ru[])+AG83/SUM(Dostoevsky[])+AG119/SUM(crypt_ru[]))/3</f>
        <v>6.9235773890770054E-4</v>
      </c>
      <c r="AH11" s="193">
        <f>(AH47/SUM(old_ru[])+AH83/SUM(Dostoevsky[])+AH119/SUM(crypt_ru[]))/3</f>
        <v>3.1631477786668236E-3</v>
      </c>
    </row>
    <row r="12" spans="1:34" ht="15" customHeight="1">
      <c r="A12" s="186" t="s">
        <v>169</v>
      </c>
      <c r="B12" s="193">
        <f>(B48/SUM(old_ru[])+B84/SUM(Dostoevsky[])+B120/SUM(crypt_ru[]))/3</f>
        <v>2.0155950388234278E-4</v>
      </c>
      <c r="C12" s="193">
        <f>(C48/SUM(old_ru[])+C84/SUM(Dostoevsky[])+C120/SUM(crypt_ru[]))/3</f>
        <v>1.8914500852775147E-4</v>
      </c>
      <c r="D12" s="193">
        <f>(D48/SUM(old_ru[])+D84/SUM(Dostoevsky[])+D120/SUM(crypt_ru[]))/3</f>
        <v>5.4204869125516818E-4</v>
      </c>
      <c r="E12" s="193">
        <f>(E48/SUM(old_ru[])+E84/SUM(Dostoevsky[])+E120/SUM(crypt_ru[]))/3</f>
        <v>1.8536310394342721E-4</v>
      </c>
      <c r="F12" s="193">
        <f>(F48/SUM(old_ru[])+F84/SUM(Dostoevsky[])+F120/SUM(crypt_ru[]))/3</f>
        <v>5.4309916285699797E-4</v>
      </c>
      <c r="G12" s="193">
        <f>(G48/SUM(old_ru[])+G84/SUM(Dostoevsky[])+G120/SUM(crypt_ru[]))/3</f>
        <v>3.6152905275414658E-5</v>
      </c>
      <c r="H12" s="193">
        <f>(H48/SUM(old_ru[])+H84/SUM(Dostoevsky[])+H120/SUM(crypt_ru[]))/3</f>
        <v>4.3317430424864367E-7</v>
      </c>
      <c r="I12" s="193">
        <f>(I48/SUM(old_ru[])+I84/SUM(Dostoevsky[])+I120/SUM(crypt_ru[]))/3</f>
        <v>1.0782744409467511E-4</v>
      </c>
      <c r="J12" s="193">
        <f>(J48/SUM(old_ru[])+J84/SUM(Dostoevsky[])+J120/SUM(crypt_ru[]))/3</f>
        <v>2.1383494784044823E-4</v>
      </c>
      <c r="K12" s="193">
        <f>(K48/SUM(old_ru[])+K84/SUM(Dostoevsky[])+K120/SUM(crypt_ru[]))/3</f>
        <v>5.3703606426230854E-4</v>
      </c>
      <c r="L12" s="217">
        <f>(L48/SUM(old_ru[])+L84/SUM(Dostoevsky[])+L120/SUM(crypt_ru[]))/3</f>
        <v>2.6854266251660782E-6</v>
      </c>
      <c r="M12" s="193">
        <f>(M48/SUM(old_ru[])+M84/SUM(Dostoevsky[])+M120/SUM(crypt_ru[]))/3</f>
        <v>6.7817991284302393E-4</v>
      </c>
      <c r="N12" s="193">
        <f>(N48/SUM(old_ru[])+N84/SUM(Dostoevsky[])+N120/SUM(crypt_ru[]))/3</f>
        <v>2.7054733028744588E-4</v>
      </c>
      <c r="O12" s="193">
        <f>(O48/SUM(old_ru[])+O84/SUM(Dostoevsky[])+O120/SUM(crypt_ru[]))/3</f>
        <v>3.3993620933189529E-4</v>
      </c>
      <c r="P12" s="193">
        <f>(P48/SUM(old_ru[])+P84/SUM(Dostoevsky[])+P120/SUM(crypt_ru[]))/3</f>
        <v>9.622784173313032E-4</v>
      </c>
      <c r="Q12" s="193">
        <f>(Q48/SUM(old_ru[])+Q84/SUM(Dostoevsky[])+Q120/SUM(crypt_ru[]))/3</f>
        <v>8.615123242953905E-4</v>
      </c>
      <c r="R12" s="193">
        <f>(R48/SUM(old_ru[])+R84/SUM(Dostoevsky[])+R120/SUM(crypt_ru[]))/3</f>
        <v>8.4845176101537231E-4</v>
      </c>
      <c r="S12" s="193">
        <f>(S48/SUM(old_ru[])+S84/SUM(Dostoevsky[])+S120/SUM(crypt_ru[]))/3</f>
        <v>3.5673131832333324E-4</v>
      </c>
      <c r="T12" s="193">
        <f>(T48/SUM(old_ru[])+T84/SUM(Dostoevsky[])+T120/SUM(crypt_ru[]))/3</f>
        <v>1.633941140407531E-3</v>
      </c>
      <c r="U12" s="193">
        <f>(U48/SUM(old_ru[])+U84/SUM(Dostoevsky[])+U120/SUM(crypt_ru[]))/3</f>
        <v>5.2656958468805931E-4</v>
      </c>
      <c r="V12" s="193">
        <f>(V48/SUM(old_ru[])+V84/SUM(Dostoevsky[])+V120/SUM(crypt_ru[]))/3</f>
        <v>6.2215770965354315E-5</v>
      </c>
      <c r="W12" s="193">
        <f>(W48/SUM(old_ru[])+W84/SUM(Dostoevsky[])+W120/SUM(crypt_ru[]))/3</f>
        <v>7.620183867731199E-5</v>
      </c>
      <c r="X12" s="193">
        <f>(X48/SUM(old_ru[])+X84/SUM(Dostoevsky[])+X120/SUM(crypt_ru[]))/3</f>
        <v>3.5195094643732912E-5</v>
      </c>
      <c r="Y12" s="193">
        <f>(Y48/SUM(old_ru[])+Y84/SUM(Dostoevsky[])+Y120/SUM(crypt_ru[]))/3</f>
        <v>1.4946931312913506E-4</v>
      </c>
      <c r="Z12" s="193">
        <f>(Z48/SUM(old_ru[])+Z84/SUM(Dostoevsky[])+Z120/SUM(crypt_ru[]))/3</f>
        <v>3.7718566232138035E-4</v>
      </c>
      <c r="AA12" s="193">
        <f>(AA48/SUM(old_ru[])+AA84/SUM(Dostoevsky[])+AA120/SUM(crypt_ru[]))/3</f>
        <v>3.141127261877921E-4</v>
      </c>
      <c r="AB12" s="193">
        <f>(AB48/SUM(old_ru[])+AB84/SUM(Dostoevsky[])+AB120/SUM(crypt_ru[]))/3</f>
        <v>1.9651631925884217E-6</v>
      </c>
      <c r="AC12" s="193">
        <f>(AC48/SUM(old_ru[])+AC84/SUM(Dostoevsky[])+AC120/SUM(crypt_ru[]))/3</f>
        <v>2.0324894040992081E-8</v>
      </c>
      <c r="AD12" s="193">
        <f>(AD48/SUM(old_ru[])+AD84/SUM(Dostoevsky[])+AD120/SUM(crypt_ru[]))/3</f>
        <v>4.115791043300896E-7</v>
      </c>
      <c r="AE12" s="193">
        <f>(AE48/SUM(old_ru[])+AE84/SUM(Dostoevsky[])+AE120/SUM(crypt_ru[]))/3</f>
        <v>6.3515293878100255E-9</v>
      </c>
      <c r="AF12" s="193">
        <f>(AF48/SUM(old_ru[])+AF84/SUM(Dostoevsky[])+AF120/SUM(crypt_ru[]))/3</f>
        <v>4.4131696492381613E-5</v>
      </c>
      <c r="AG12" s="193">
        <f>(AG48/SUM(old_ru[])+AG84/SUM(Dostoevsky[])+AG120/SUM(crypt_ru[]))/3</f>
        <v>6.8101098096099092E-6</v>
      </c>
      <c r="AH12" s="193">
        <f>(AH48/SUM(old_ru[])+AH84/SUM(Dostoevsky[])+AH120/SUM(crypt_ru[]))/3</f>
        <v>2.5243518398912165E-5</v>
      </c>
    </row>
    <row r="13" spans="1:34" ht="15" customHeight="1">
      <c r="A13" s="186" t="s">
        <v>170</v>
      </c>
      <c r="B13" s="193">
        <f>(B49/SUM(old_ru[])+B85/SUM(Dostoevsky[])+B121/SUM(crypt_ru[]))/3</f>
        <v>7.173443802446073E-3</v>
      </c>
      <c r="C13" s="193">
        <f>(C49/SUM(old_ru[])+C85/SUM(Dostoevsky[])+C121/SUM(crypt_ru[]))/3</f>
        <v>1.0957284437044529E-4</v>
      </c>
      <c r="D13" s="193">
        <f>(D49/SUM(old_ru[])+D85/SUM(Dostoevsky[])+D121/SUM(crypt_ru[]))/3</f>
        <v>5.977237305104659E-4</v>
      </c>
      <c r="E13" s="193">
        <f>(E49/SUM(old_ru[])+E85/SUM(Dostoevsky[])+E121/SUM(crypt_ru[]))/3</f>
        <v>1.1114802365862218E-4</v>
      </c>
      <c r="F13" s="193">
        <f>(F49/SUM(old_ru[])+F85/SUM(Dostoevsky[])+F121/SUM(crypt_ru[]))/3</f>
        <v>4.4847286675093392E-5</v>
      </c>
      <c r="G13" s="193">
        <f>(G49/SUM(old_ru[])+G85/SUM(Dostoevsky[])+G121/SUM(crypt_ru[]))/3</f>
        <v>7.7991226924161892E-4</v>
      </c>
      <c r="H13" s="193">
        <f>(H49/SUM(old_ru[])+H85/SUM(Dostoevsky[])+H121/SUM(crypt_ru[]))/3</f>
        <v>3.4806381045198939E-6</v>
      </c>
      <c r="I13" s="193">
        <f>(I49/SUM(old_ru[])+I85/SUM(Dostoevsky[])+I121/SUM(crypt_ru[]))/3</f>
        <v>2.2013407402593209E-4</v>
      </c>
      <c r="J13" s="193">
        <f>(J49/SUM(old_ru[])+J85/SUM(Dostoevsky[])+J121/SUM(crypt_ru[]))/3</f>
        <v>1.0820422419677772E-4</v>
      </c>
      <c r="K13" s="193">
        <f>(K49/SUM(old_ru[])+K85/SUM(Dostoevsky[])+K121/SUM(crypt_ru[]))/3</f>
        <v>4.4699048873455376E-3</v>
      </c>
      <c r="L13" s="193">
        <f>(L49/SUM(old_ru[])+L85/SUM(Dostoevsky[])+L121/SUM(crypt_ru[]))/3</f>
        <v>1.1026255017238203E-6</v>
      </c>
      <c r="M13" s="217">
        <f>(M49/SUM(old_ru[])+M85/SUM(Dostoevsky[])+M121/SUM(crypt_ru[]))/3</f>
        <v>1.8285883031521918E-4</v>
      </c>
      <c r="N13" s="193">
        <f>(N49/SUM(old_ru[])+N85/SUM(Dostoevsky[])+N121/SUM(crypt_ru[]))/3</f>
        <v>9.1183698342069857E-4</v>
      </c>
      <c r="O13" s="193">
        <f>(O49/SUM(old_ru[])+O85/SUM(Dostoevsky[])+O121/SUM(crypt_ru[]))/3</f>
        <v>1.6649967362209798E-4</v>
      </c>
      <c r="P13" s="193">
        <f>(P49/SUM(old_ru[])+P85/SUM(Dostoevsky[])+P121/SUM(crypt_ru[]))/3</f>
        <v>6.2447253094272874E-4</v>
      </c>
      <c r="Q13" s="193">
        <f>(Q49/SUM(old_ru[])+Q85/SUM(Dostoevsky[])+Q121/SUM(crypt_ru[]))/3</f>
        <v>1.2669827608836779E-2</v>
      </c>
      <c r="R13" s="193">
        <f>(R49/SUM(old_ru[])+R85/SUM(Dostoevsky[])+R121/SUM(crypt_ru[]))/3</f>
        <v>2.6009907992761207E-4</v>
      </c>
      <c r="S13" s="193">
        <f>(S49/SUM(old_ru[])+S85/SUM(Dostoevsky[])+S121/SUM(crypt_ru[]))/3</f>
        <v>2.1215796383212415E-3</v>
      </c>
      <c r="T13" s="193">
        <f>(T49/SUM(old_ru[])+T85/SUM(Dostoevsky[])+T121/SUM(crypt_ru[]))/3</f>
        <v>6.3362414570622189E-4</v>
      </c>
      <c r="U13" s="193">
        <f>(U49/SUM(old_ru[])+U85/SUM(Dostoevsky[])+U121/SUM(crypt_ru[]))/3</f>
        <v>1.2895204860076288E-3</v>
      </c>
      <c r="V13" s="193">
        <f>(V49/SUM(old_ru[])+V85/SUM(Dostoevsky[])+V121/SUM(crypt_ru[]))/3</f>
        <v>1.85497380381065E-3</v>
      </c>
      <c r="W13" s="193">
        <f>(W49/SUM(old_ru[])+W85/SUM(Dostoevsky[])+W121/SUM(crypt_ru[]))/3</f>
        <v>1.4480216698329294E-5</v>
      </c>
      <c r="X13" s="193">
        <f>(X49/SUM(old_ru[])+X85/SUM(Dostoevsky[])+X121/SUM(crypt_ru[]))/3</f>
        <v>2.6931115011825388E-5</v>
      </c>
      <c r="Y13" s="193">
        <f>(Y49/SUM(old_ru[])+Y85/SUM(Dostoevsky[])+Y121/SUM(crypt_ru[]))/3</f>
        <v>1.6603006842104439E-4</v>
      </c>
      <c r="Z13" s="193">
        <f>(Z49/SUM(old_ru[])+Z85/SUM(Dostoevsky[])+Z121/SUM(crypt_ru[]))/3</f>
        <v>2.0449384016993155E-5</v>
      </c>
      <c r="AA13" s="193">
        <f>(AA49/SUM(old_ru[])+AA85/SUM(Dostoevsky[])+AA121/SUM(crypt_ru[]))/3</f>
        <v>1.8038046704669363E-5</v>
      </c>
      <c r="AB13" s="193">
        <f>(AB49/SUM(old_ru[])+AB85/SUM(Dostoevsky[])+AB121/SUM(crypt_ru[]))/3</f>
        <v>2.7311576367583105E-7</v>
      </c>
      <c r="AC13" s="193">
        <f>(AC49/SUM(old_ru[])+AC85/SUM(Dostoevsky[])+AC121/SUM(crypt_ru[]))/3</f>
        <v>5.3479877445360409E-7</v>
      </c>
      <c r="AD13" s="193">
        <f>(AD49/SUM(old_ru[])+AD85/SUM(Dostoevsky[])+AD121/SUM(crypt_ru[]))/3</f>
        <v>2.043922156997266E-6</v>
      </c>
      <c r="AE13" s="193">
        <f>(AE49/SUM(old_ru[])+AE85/SUM(Dostoevsky[])+AE121/SUM(crypt_ru[]))/3</f>
        <v>2.2293868151213187E-6</v>
      </c>
      <c r="AF13" s="193">
        <f>(AF49/SUM(old_ru[])+AF85/SUM(Dostoevsky[])+AF121/SUM(crypt_ru[]))/3</f>
        <v>2.6609097217291318E-5</v>
      </c>
      <c r="AG13" s="193">
        <f>(AG49/SUM(old_ru[])+AG85/SUM(Dostoevsky[])+AG121/SUM(crypt_ru[]))/3</f>
        <v>6.0288716949092755E-6</v>
      </c>
      <c r="AH13" s="193">
        <f>(AH49/SUM(old_ru[])+AH85/SUM(Dostoevsky[])+AH121/SUM(crypt_ru[]))/3</f>
        <v>6.9371403973661088E-6</v>
      </c>
    </row>
    <row r="14" spans="1:34" ht="15" customHeight="1">
      <c r="A14" s="186" t="s">
        <v>171</v>
      </c>
      <c r="B14" s="193">
        <f>(B50/SUM(old_ru[])+B86/SUM(Dostoevsky[])+B122/SUM(crypt_ru[]))/3</f>
        <v>6.3585074026614799E-3</v>
      </c>
      <c r="C14" s="193">
        <f>(C50/SUM(old_ru[])+C86/SUM(Dostoevsky[])+C122/SUM(crypt_ru[]))/3</f>
        <v>1.2258480990817941E-4</v>
      </c>
      <c r="D14" s="193">
        <f>(D50/SUM(old_ru[])+D86/SUM(Dostoevsky[])+D122/SUM(crypt_ru[]))/3</f>
        <v>2.4771384253555851E-4</v>
      </c>
      <c r="E14" s="193">
        <f>(E50/SUM(old_ru[])+E86/SUM(Dostoevsky[])+E122/SUM(crypt_ru[]))/3</f>
        <v>2.1152235474351658E-4</v>
      </c>
      <c r="F14" s="193">
        <f>(F50/SUM(old_ru[])+F86/SUM(Dostoevsky[])+F122/SUM(crypt_ru[]))/3</f>
        <v>1.5337559647252713E-4</v>
      </c>
      <c r="G14" s="193">
        <f>(G50/SUM(old_ru[])+G86/SUM(Dostoevsky[])+G122/SUM(crypt_ru[]))/3</f>
        <v>6.4830784594966419E-3</v>
      </c>
      <c r="H14" s="193">
        <f>(H50/SUM(old_ru[])+H86/SUM(Dostoevsky[])+H122/SUM(crypt_ru[]))/3</f>
        <v>8.8625430159868404E-5</v>
      </c>
      <c r="I14" s="193">
        <f>(I50/SUM(old_ru[])+I86/SUM(Dostoevsky[])+I122/SUM(crypt_ru[]))/3</f>
        <v>3.9845634422633179E-4</v>
      </c>
      <c r="J14" s="193">
        <f>(J50/SUM(old_ru[])+J86/SUM(Dostoevsky[])+J122/SUM(crypt_ru[]))/3</f>
        <v>1.1016582684350009E-4</v>
      </c>
      <c r="K14" s="193">
        <f>(K50/SUM(old_ru[])+K86/SUM(Dostoevsky[])+K122/SUM(crypt_ru[]))/3</f>
        <v>7.4877065500166514E-3</v>
      </c>
      <c r="L14" s="193">
        <f>(L50/SUM(old_ru[])+L86/SUM(Dostoevsky[])+L122/SUM(crypt_ru[]))/3</f>
        <v>1.2017093601736567E-6</v>
      </c>
      <c r="M14" s="193">
        <f>(M50/SUM(old_ru[])+M86/SUM(Dostoevsky[])+M122/SUM(crypt_ru[]))/3</f>
        <v>4.0168485383989297E-4</v>
      </c>
      <c r="N14" s="217">
        <f>(N50/SUM(old_ru[])+N86/SUM(Dostoevsky[])+N122/SUM(crypt_ru[]))/3</f>
        <v>3.7899384979070546E-4</v>
      </c>
      <c r="O14" s="193">
        <f>(O50/SUM(old_ru[])+O86/SUM(Dostoevsky[])+O122/SUM(crypt_ru[]))/3</f>
        <v>1.2705134452852083E-4</v>
      </c>
      <c r="P14" s="193">
        <f>(P50/SUM(old_ru[])+P86/SUM(Dostoevsky[])+P122/SUM(crypt_ru[]))/3</f>
        <v>9.2288919560195139E-4</v>
      </c>
      <c r="Q14" s="193">
        <f>(Q50/SUM(old_ru[])+Q86/SUM(Dostoevsky[])+Q122/SUM(crypt_ru[]))/3</f>
        <v>6.6982379226276827E-3</v>
      </c>
      <c r="R14" s="193">
        <f>(R50/SUM(old_ru[])+R86/SUM(Dostoevsky[])+R122/SUM(crypt_ru[]))/3</f>
        <v>3.1168024856880584E-4</v>
      </c>
      <c r="S14" s="193">
        <f>(S50/SUM(old_ru[])+S86/SUM(Dostoevsky[])+S122/SUM(crypt_ru[]))/3</f>
        <v>4.6707876812077363E-5</v>
      </c>
      <c r="T14" s="193">
        <f>(T50/SUM(old_ru[])+T86/SUM(Dostoevsky[])+T122/SUM(crypt_ru[]))/3</f>
        <v>1.3158572024943667E-3</v>
      </c>
      <c r="U14" s="193">
        <f>(U50/SUM(old_ru[])+U86/SUM(Dostoevsky[])+U122/SUM(crypt_ru[]))/3</f>
        <v>1.8878833035115608E-4</v>
      </c>
      <c r="V14" s="193">
        <f>(V50/SUM(old_ru[])+V86/SUM(Dostoevsky[])+V122/SUM(crypt_ru[]))/3</f>
        <v>1.6213057164558553E-3</v>
      </c>
      <c r="W14" s="193">
        <f>(W50/SUM(old_ru[])+W86/SUM(Dostoevsky[])+W122/SUM(crypt_ru[]))/3</f>
        <v>1.6749390969299404E-5</v>
      </c>
      <c r="X14" s="193">
        <f>(X50/SUM(old_ru[])+X86/SUM(Dostoevsky[])+X122/SUM(crypt_ru[]))/3</f>
        <v>2.8179477458965238E-4</v>
      </c>
      <c r="Y14" s="193">
        <f>(Y50/SUM(old_ru[])+Y86/SUM(Dostoevsky[])+Y122/SUM(crypt_ru[]))/3</f>
        <v>4.6264540060808221E-6</v>
      </c>
      <c r="Z14" s="193">
        <f>(Z50/SUM(old_ru[])+Z86/SUM(Dostoevsky[])+Z122/SUM(crypt_ru[]))/3</f>
        <v>2.2544425777237367E-4</v>
      </c>
      <c r="AA14" s="193">
        <f>(AA50/SUM(old_ru[])+AA86/SUM(Dostoevsky[])+AA122/SUM(crypt_ru[]))/3</f>
        <v>1.0299640055272737E-5</v>
      </c>
      <c r="AB14" s="193">
        <f>(AB50/SUM(old_ru[])+AB86/SUM(Dostoevsky[])+AB122/SUM(crypt_ru[]))/3</f>
        <v>3.9011093499929172E-6</v>
      </c>
      <c r="AC14" s="193">
        <f>(AC50/SUM(old_ru[])+AC86/SUM(Dostoevsky[])+AC122/SUM(crypt_ru[]))/3</f>
        <v>2.057895521650448E-7</v>
      </c>
      <c r="AD14" s="193">
        <f>(AD50/SUM(old_ru[])+AD86/SUM(Dostoevsky[])+AD122/SUM(crypt_ru[]))/3</f>
        <v>6.7311073997400198E-4</v>
      </c>
      <c r="AE14" s="193">
        <f>(AE50/SUM(old_ru[])+AE86/SUM(Dostoevsky[])+AE122/SUM(crypt_ru[]))/3</f>
        <v>5.9996297419943785E-3</v>
      </c>
      <c r="AF14" s="193">
        <f>(AF50/SUM(old_ru[])+AF86/SUM(Dostoevsky[])+AF122/SUM(crypt_ru[]))/3</f>
        <v>1.9002505622450032E-5</v>
      </c>
      <c r="AG14" s="193">
        <f>(AG50/SUM(old_ru[])+AG86/SUM(Dostoevsky[])+AG122/SUM(crypt_ru[]))/3</f>
        <v>9.6075418094714417E-4</v>
      </c>
      <c r="AH14" s="193">
        <f>(AH50/SUM(old_ru[])+AH86/SUM(Dostoevsky[])+AH122/SUM(crypt_ru[]))/3</f>
        <v>2.2069211099216778E-3</v>
      </c>
    </row>
    <row r="15" spans="1:34" ht="15" customHeight="1">
      <c r="A15" s="186" t="s">
        <v>172</v>
      </c>
      <c r="B15" s="193">
        <f>(B51/SUM(old_ru[])+B87/SUM(Dostoevsky[])+B123/SUM(crypt_ru[]))/3</f>
        <v>3.953325878754633E-3</v>
      </c>
      <c r="C15" s="193">
        <f>(C51/SUM(old_ru[])+C87/SUM(Dostoevsky[])+C123/SUM(crypt_ru[]))/3</f>
        <v>2.915718815933772E-4</v>
      </c>
      <c r="D15" s="193">
        <f>(D51/SUM(old_ru[])+D87/SUM(Dostoevsky[])+D123/SUM(crypt_ru[]))/3</f>
        <v>5.3162730582247163E-4</v>
      </c>
      <c r="E15" s="193">
        <f>(E51/SUM(old_ru[])+E87/SUM(Dostoevsky[])+E123/SUM(crypt_ru[]))/3</f>
        <v>1.9984759487416657E-4</v>
      </c>
      <c r="F15" s="193">
        <f>(F51/SUM(old_ru[])+F87/SUM(Dostoevsky[])+F123/SUM(crypt_ru[]))/3</f>
        <v>1.849743903448932E-4</v>
      </c>
      <c r="G15" s="193">
        <f>(G51/SUM(old_ru[])+G87/SUM(Dostoevsky[])+G123/SUM(crypt_ru[]))/3</f>
        <v>5.2680554955667922E-3</v>
      </c>
      <c r="H15" s="193">
        <f>(H51/SUM(old_ru[])+H87/SUM(Dostoevsky[])+H123/SUM(crypt_ru[]))/3</f>
        <v>2.0514169616748819E-5</v>
      </c>
      <c r="I15" s="193">
        <f>(I51/SUM(old_ru[])+I87/SUM(Dostoevsky[])+I123/SUM(crypt_ru[]))/3</f>
        <v>9.9858815324728648E-5</v>
      </c>
      <c r="J15" s="193">
        <f>(J51/SUM(old_ru[])+J87/SUM(Dostoevsky[])+J123/SUM(crypt_ru[]))/3</f>
        <v>1.9446618615161595E-4</v>
      </c>
      <c r="K15" s="193">
        <f>(K51/SUM(old_ru[])+K87/SUM(Dostoevsky[])+K123/SUM(crypt_ru[]))/3</f>
        <v>4.5110571140210285E-3</v>
      </c>
      <c r="L15" s="193">
        <f>(L51/SUM(old_ru[])+L87/SUM(Dostoevsky[])+L123/SUM(crypt_ru[]))/3</f>
        <v>2.1430060154471025E-6</v>
      </c>
      <c r="M15" s="193">
        <f>(M51/SUM(old_ru[])+M87/SUM(Dostoevsky[])+M123/SUM(crypt_ru[]))/3</f>
        <v>4.3965505908536979E-4</v>
      </c>
      <c r="N15" s="193">
        <f>(N51/SUM(old_ru[])+N87/SUM(Dostoevsky[])+N123/SUM(crypt_ru[]))/3</f>
        <v>2.437539464826864E-4</v>
      </c>
      <c r="O15" s="217">
        <f>(O51/SUM(old_ru[])+O87/SUM(Dostoevsky[])+O123/SUM(crypt_ru[]))/3</f>
        <v>4.3912804923891503E-4</v>
      </c>
      <c r="P15" s="193">
        <f>(P51/SUM(old_ru[])+P87/SUM(Dostoevsky[])+P123/SUM(crypt_ru[]))/3</f>
        <v>1.6901864625890899E-3</v>
      </c>
      <c r="Q15" s="193">
        <f>(Q51/SUM(old_ru[])+Q87/SUM(Dostoevsky[])+Q123/SUM(crypt_ru[]))/3</f>
        <v>4.5338341640853595E-3</v>
      </c>
      <c r="R15" s="193">
        <f>(R51/SUM(old_ru[])+R87/SUM(Dostoevsky[])+R123/SUM(crypt_ru[]))/3</f>
        <v>8.6832568555464862E-4</v>
      </c>
      <c r="S15" s="193">
        <f>(S51/SUM(old_ru[])+S87/SUM(Dostoevsky[])+S123/SUM(crypt_ru[]))/3</f>
        <v>2.7045857247015213E-4</v>
      </c>
      <c r="T15" s="193">
        <f>(T51/SUM(old_ru[])+T87/SUM(Dostoevsky[])+T123/SUM(crypt_ru[]))/3</f>
        <v>7.1273337335461037E-4</v>
      </c>
      <c r="U15" s="193">
        <f>(U51/SUM(old_ru[])+U87/SUM(Dostoevsky[])+U123/SUM(crypt_ru[]))/3</f>
        <v>2.9847612915949489E-4</v>
      </c>
      <c r="V15" s="193">
        <f>(V51/SUM(old_ru[])+V87/SUM(Dostoevsky[])+V123/SUM(crypt_ru[]))/3</f>
        <v>2.3183186888892748E-3</v>
      </c>
      <c r="W15" s="193">
        <f>(W51/SUM(old_ru[])+W87/SUM(Dostoevsky[])+W123/SUM(crypt_ru[]))/3</f>
        <v>1.2121744159334508E-4</v>
      </c>
      <c r="X15" s="193">
        <f>(X51/SUM(old_ru[])+X87/SUM(Dostoevsky[])+X123/SUM(crypt_ru[]))/3</f>
        <v>2.6656098534761114E-5</v>
      </c>
      <c r="Y15" s="193">
        <f>(Y51/SUM(old_ru[])+Y87/SUM(Dostoevsky[])+Y123/SUM(crypt_ru[]))/3</f>
        <v>3.1521935621345677E-5</v>
      </c>
      <c r="Z15" s="193">
        <f>(Z51/SUM(old_ru[])+Z87/SUM(Dostoevsky[])+Z123/SUM(crypt_ru[]))/3</f>
        <v>2.4639104211010695E-4</v>
      </c>
      <c r="AA15" s="193">
        <f>(AA51/SUM(old_ru[])+AA87/SUM(Dostoevsky[])+AA123/SUM(crypt_ru[]))/3</f>
        <v>2.0724994007479649E-5</v>
      </c>
      <c r="AB15" s="193">
        <f>(AB51/SUM(old_ru[])+AB87/SUM(Dostoevsky[])+AB123/SUM(crypt_ru[]))/3</f>
        <v>1.8533762753629652E-6</v>
      </c>
      <c r="AC15" s="193">
        <f>(AC51/SUM(old_ru[])+AC87/SUM(Dostoevsky[])+AC123/SUM(crypt_ru[]))/3</f>
        <v>3.9125421028909752E-7</v>
      </c>
      <c r="AD15" s="193">
        <f>(AD51/SUM(old_ru[])+AD87/SUM(Dostoevsky[])+AD123/SUM(crypt_ru[]))/3</f>
        <v>9.5416803099998733E-4</v>
      </c>
      <c r="AE15" s="193">
        <f>(AE51/SUM(old_ru[])+AE87/SUM(Dostoevsky[])+AE123/SUM(crypt_ru[]))/3</f>
        <v>1.60019036349554E-4</v>
      </c>
      <c r="AF15" s="193">
        <f>(AF51/SUM(old_ru[])+AF87/SUM(Dostoevsky[])+AF123/SUM(crypt_ru[]))/3</f>
        <v>1.144838468931E-4</v>
      </c>
      <c r="AG15" s="193">
        <f>(AG51/SUM(old_ru[])+AG87/SUM(Dostoevsky[])+AG123/SUM(crypt_ru[]))/3</f>
        <v>1.1927309858074032E-5</v>
      </c>
      <c r="AH15" s="193">
        <f>(AH51/SUM(old_ru[])+AH87/SUM(Dostoevsky[])+AH123/SUM(crypt_ru[]))/3</f>
        <v>6.3741652740665483E-4</v>
      </c>
    </row>
    <row r="16" spans="1:34" ht="15" customHeight="1">
      <c r="A16" s="186" t="s">
        <v>173</v>
      </c>
      <c r="B16" s="193">
        <f>(B52/SUM(old_ru[])+B88/SUM(Dostoevsky[])+B124/SUM(crypt_ru[]))/3</f>
        <v>1.1524725364538657E-2</v>
      </c>
      <c r="C16" s="193">
        <f>(C52/SUM(old_ru[])+C88/SUM(Dostoevsky[])+C124/SUM(crypt_ru[]))/3</f>
        <v>1.4842571521120131E-4</v>
      </c>
      <c r="D16" s="193">
        <f>(D52/SUM(old_ru[])+D88/SUM(Dostoevsky[])+D124/SUM(crypt_ru[]))/3</f>
        <v>3.1746198568396842E-4</v>
      </c>
      <c r="E16" s="193">
        <f>(E52/SUM(old_ru[])+E88/SUM(Dostoevsky[])+E124/SUM(crypt_ru[]))/3</f>
        <v>4.2265070771423612E-4</v>
      </c>
      <c r="F16" s="193">
        <f>(F52/SUM(old_ru[])+F88/SUM(Dostoevsky[])+F124/SUM(crypt_ru[]))/3</f>
        <v>7.7248587061869015E-4</v>
      </c>
      <c r="G16" s="193">
        <f>(G52/SUM(old_ru[])+G88/SUM(Dostoevsky[])+G124/SUM(crypt_ru[]))/3</f>
        <v>7.6766561516700598E-3</v>
      </c>
      <c r="H16" s="193">
        <f>(H52/SUM(old_ru[])+H88/SUM(Dostoevsky[])+H124/SUM(crypt_ru[]))/3</f>
        <v>4.3521949671151856E-5</v>
      </c>
      <c r="I16" s="193">
        <f>(I52/SUM(old_ru[])+I88/SUM(Dostoevsky[])+I124/SUM(crypt_ru[]))/3</f>
        <v>2.7405986976167057E-5</v>
      </c>
      <c r="J16" s="193">
        <f>(J52/SUM(old_ru[])+J88/SUM(Dostoevsky[])+J124/SUM(crypt_ru[]))/3</f>
        <v>6.0715650940886843E-5</v>
      </c>
      <c r="K16" s="193">
        <f>(K52/SUM(old_ru[])+K88/SUM(Dostoevsky[])+K124/SUM(crypt_ru[]))/3</f>
        <v>1.1742564893530552E-2</v>
      </c>
      <c r="L16" s="193">
        <f>(L52/SUM(old_ru[])+L88/SUM(Dostoevsky[])+L124/SUM(crypt_ru[]))/3</f>
        <v>1.0670569371520842E-6</v>
      </c>
      <c r="M16" s="193">
        <f>(M52/SUM(old_ru[])+M88/SUM(Dostoevsky[])+M124/SUM(crypt_ru[]))/3</f>
        <v>6.2808850478965079E-4</v>
      </c>
      <c r="N16" s="193">
        <f>(N52/SUM(old_ru[])+N88/SUM(Dostoevsky[])+N124/SUM(crypt_ru[]))/3</f>
        <v>2.5218112281360924E-5</v>
      </c>
      <c r="O16" s="193">
        <f>(O52/SUM(old_ru[])+O88/SUM(Dostoevsky[])+O124/SUM(crypt_ru[]))/3</f>
        <v>1.0554851535032887E-4</v>
      </c>
      <c r="P16" s="217">
        <f>(P52/SUM(old_ru[])+P88/SUM(Dostoevsky[])+P124/SUM(crypt_ru[]))/3</f>
        <v>4.3191939960159432E-3</v>
      </c>
      <c r="Q16" s="193">
        <f>(Q52/SUM(old_ru[])+Q88/SUM(Dostoevsky[])+Q124/SUM(crypt_ru[]))/3</f>
        <v>1.3137704820254897E-2</v>
      </c>
      <c r="R16" s="193">
        <f>(R52/SUM(old_ru[])+R88/SUM(Dostoevsky[])+R124/SUM(crypt_ru[]))/3</f>
        <v>2.6923003857552778E-4</v>
      </c>
      <c r="S16" s="193">
        <f>(S52/SUM(old_ru[])+S88/SUM(Dostoevsky[])+S124/SUM(crypt_ru[]))/3</f>
        <v>1.5820461313570676E-4</v>
      </c>
      <c r="T16" s="193">
        <f>(T52/SUM(old_ru[])+T88/SUM(Dostoevsky[])+T124/SUM(crypt_ru[]))/3</f>
        <v>1.4262884620616794E-3</v>
      </c>
      <c r="U16" s="193">
        <f>(U52/SUM(old_ru[])+U88/SUM(Dostoevsky[])+U124/SUM(crypt_ru[]))/3</f>
        <v>1.5142198318720986E-3</v>
      </c>
      <c r="V16" s="193">
        <f>(V52/SUM(old_ru[])+V88/SUM(Dostoevsky[])+V124/SUM(crypt_ru[]))/3</f>
        <v>2.1504746176828136E-3</v>
      </c>
      <c r="W16" s="193">
        <f>(W52/SUM(old_ru[])+W88/SUM(Dostoevsky[])+W124/SUM(crypt_ru[]))/3</f>
        <v>1.5473808755067341E-4</v>
      </c>
      <c r="X16" s="193">
        <f>(X52/SUM(old_ru[])+X88/SUM(Dostoevsky[])+X124/SUM(crypt_ru[]))/3</f>
        <v>2.5517450109876728E-5</v>
      </c>
      <c r="Y16" s="193">
        <f>(Y52/SUM(old_ru[])+Y88/SUM(Dostoevsky[])+Y124/SUM(crypt_ru[]))/3</f>
        <v>6.8591446218984351E-4</v>
      </c>
      <c r="Z16" s="193">
        <f>(Z52/SUM(old_ru[])+Z88/SUM(Dostoevsky[])+Z124/SUM(crypt_ru[]))/3</f>
        <v>3.3714672830703515E-4</v>
      </c>
      <c r="AA16" s="193">
        <f>(AA52/SUM(old_ru[])+AA88/SUM(Dostoevsky[])+AA124/SUM(crypt_ru[]))/3</f>
        <v>1.7923561573811061E-5</v>
      </c>
      <c r="AB16" s="193">
        <f>(AB52/SUM(old_ru[])+AB88/SUM(Dostoevsky[])+AB124/SUM(crypt_ru[]))/3</f>
        <v>6.9201599915900706E-5</v>
      </c>
      <c r="AC16" s="193">
        <f>(AC52/SUM(old_ru[])+AC88/SUM(Dostoevsky[])+AC124/SUM(crypt_ru[]))/3</f>
        <v>2.1099780626304902E-6</v>
      </c>
      <c r="AD16" s="193">
        <f>(AD52/SUM(old_ru[])+AD88/SUM(Dostoevsky[])+AD124/SUM(crypt_ru[]))/3</f>
        <v>5.9409173744154982E-3</v>
      </c>
      <c r="AE16" s="193">
        <f>(AE52/SUM(old_ru[])+AE88/SUM(Dostoevsky[])+AE124/SUM(crypt_ru[]))/3</f>
        <v>1.0768126659278048E-3</v>
      </c>
      <c r="AF16" s="193">
        <f>(AF52/SUM(old_ru[])+AF88/SUM(Dostoevsky[])+AF124/SUM(crypt_ru[]))/3</f>
        <v>2.2135079916517937E-5</v>
      </c>
      <c r="AG16" s="193">
        <f>(AG52/SUM(old_ru[])+AG88/SUM(Dostoevsky[])+AG124/SUM(crypt_ru[]))/3</f>
        <v>1.4371102904093294E-4</v>
      </c>
      <c r="AH16" s="193">
        <f>(AH52/SUM(old_ru[])+AH88/SUM(Dostoevsky[])+AH124/SUM(crypt_ru[]))/3</f>
        <v>1.6699199721869054E-3</v>
      </c>
    </row>
    <row r="17" spans="1:69" ht="15" customHeight="1">
      <c r="A17" s="186" t="s">
        <v>174</v>
      </c>
      <c r="B17" s="193">
        <f>(B53/SUM(old_ru[])+B89/SUM(Dostoevsky[])+B125/SUM(crypt_ru[]))/3</f>
        <v>1.949424341811778E-4</v>
      </c>
      <c r="C17" s="193">
        <f>(C53/SUM(old_ru[])+C89/SUM(Dostoevsky[])+C125/SUM(crypt_ru[]))/3</f>
        <v>5.1762646611037202E-3</v>
      </c>
      <c r="D17" s="193">
        <f>(D53/SUM(old_ru[])+D89/SUM(Dostoevsky[])+D125/SUM(crypt_ru[]))/3</f>
        <v>1.3915649348631922E-2</v>
      </c>
      <c r="E17" s="193">
        <f>(E53/SUM(old_ru[])+E89/SUM(Dostoevsky[])+E125/SUM(crypt_ru[]))/3</f>
        <v>6.2993596394545007E-3</v>
      </c>
      <c r="F17" s="193">
        <f>(F53/SUM(old_ru[])+F89/SUM(Dostoevsky[])+F125/SUM(crypt_ru[]))/3</f>
        <v>8.3827631499443171E-3</v>
      </c>
      <c r="G17" s="193">
        <f>(G53/SUM(old_ru[])+G89/SUM(Dostoevsky[])+G125/SUM(crypt_ru[]))/3</f>
        <v>2.7372191933200548E-3</v>
      </c>
      <c r="H17" s="193">
        <f>(H53/SUM(old_ru[])+H89/SUM(Dostoevsky[])+H125/SUM(crypt_ru[]))/3</f>
        <v>2.4590581177845293E-5</v>
      </c>
      <c r="I17" s="193">
        <f>(I53/SUM(old_ru[])+I89/SUM(Dostoevsky[])+I125/SUM(crypt_ru[]))/3</f>
        <v>2.213080419472191E-3</v>
      </c>
      <c r="J17" s="193">
        <f>(J53/SUM(old_ru[])+J89/SUM(Dostoevsky[])+J125/SUM(crypt_ru[]))/3</f>
        <v>2.4209667727796368E-3</v>
      </c>
      <c r="K17" s="193">
        <f>(K53/SUM(old_ru[])+K89/SUM(Dostoevsky[])+K125/SUM(crypt_ru[]))/3</f>
        <v>1.7918435553312788E-3</v>
      </c>
      <c r="L17" s="193">
        <f>(L53/SUM(old_ru[])+L89/SUM(Dostoevsky[])+L125/SUM(crypt_ru[]))/3</f>
        <v>5.1700662707223101E-3</v>
      </c>
      <c r="M17" s="193">
        <f>(M53/SUM(old_ru[])+M89/SUM(Dostoevsky[])+M125/SUM(crypt_ru[]))/3</f>
        <v>3.2004069994741292E-3</v>
      </c>
      <c r="N17" s="193">
        <f>(N53/SUM(old_ru[])+N89/SUM(Dostoevsky[])+N125/SUM(crypt_ru[]))/3</f>
        <v>8.3018691712367192E-3</v>
      </c>
      <c r="O17" s="193">
        <f>(O53/SUM(old_ru[])+O89/SUM(Dostoevsky[])+O125/SUM(crypt_ru[]))/3</f>
        <v>7.6667339661444789E-3</v>
      </c>
      <c r="P17" s="193">
        <f>(P53/SUM(old_ru[])+P89/SUM(Dostoevsky[])+P125/SUM(crypt_ru[]))/3</f>
        <v>6.0227226913958229E-3</v>
      </c>
      <c r="Q17" s="217">
        <f>(Q53/SUM(old_ru[])+Q89/SUM(Dostoevsky[])+Q125/SUM(crypt_ru[]))/3</f>
        <v>1.2010513707963492E-3</v>
      </c>
      <c r="R17" s="193">
        <f>(R53/SUM(old_ru[])+R89/SUM(Dostoevsky[])+R125/SUM(crypt_ru[]))/3</f>
        <v>3.1262691715348775E-3</v>
      </c>
      <c r="S17" s="193">
        <f>(S53/SUM(old_ru[])+S89/SUM(Dostoevsky[])+S125/SUM(crypt_ru[]))/3</f>
        <v>8.3269790343758181E-3</v>
      </c>
      <c r="T17" s="5">
        <f>(T53/SUM(old_ru[])+T89/SUM(Dostoevsky[])+T125/SUM(crypt_ru[]))/3</f>
        <v>9.6664372278881631E-3</v>
      </c>
      <c r="U17" s="193">
        <f>(U53/SUM(old_ru[])+U89/SUM(Dostoevsky[])+U125/SUM(crypt_ru[]))/3</f>
        <v>7.9380597604061451E-3</v>
      </c>
      <c r="V17" s="193">
        <f>(V53/SUM(old_ru[])+V89/SUM(Dostoevsky[])+V125/SUM(crypt_ru[]))/3</f>
        <v>4.3224502175989504E-4</v>
      </c>
      <c r="W17" s="193">
        <f>(W53/SUM(old_ru[])+W89/SUM(Dostoevsky[])+W125/SUM(crypt_ru[]))/3</f>
        <v>4.27390305721051E-4</v>
      </c>
      <c r="X17" s="193">
        <f>(X53/SUM(old_ru[])+X89/SUM(Dostoevsky[])+X125/SUM(crypt_ru[]))/3</f>
        <v>7.781753675471264E-4</v>
      </c>
      <c r="Y17" s="193">
        <f>(Y53/SUM(old_ru[])+Y89/SUM(Dostoevsky[])+Y125/SUM(crypt_ru[]))/3</f>
        <v>3.1770532779312678E-4</v>
      </c>
      <c r="Z17" s="193">
        <f>(Z53/SUM(old_ru[])+Z89/SUM(Dostoevsky[])+Z125/SUM(crypt_ru[]))/3</f>
        <v>2.5763953724598867E-3</v>
      </c>
      <c r="AA17" s="193">
        <f>(AA53/SUM(old_ru[])+AA89/SUM(Dostoevsky[])+AA125/SUM(crypt_ru[]))/3</f>
        <v>9.9299261439904493E-4</v>
      </c>
      <c r="AB17" s="193">
        <f>(AB53/SUM(old_ru[])+AB89/SUM(Dostoevsky[])+AB125/SUM(crypt_ru[]))/3</f>
        <v>4.3004378512623504E-4</v>
      </c>
      <c r="AC17" s="193">
        <f>(AC53/SUM(old_ru[])+AC89/SUM(Dostoevsky[])+AC125/SUM(crypt_ru[]))/3</f>
        <v>7.62183526537203E-9</v>
      </c>
      <c r="AD17" s="193">
        <f>(AD53/SUM(old_ru[])+AD89/SUM(Dostoevsky[])+AD125/SUM(crypt_ru[]))/3</f>
        <v>1.8800526987917675E-7</v>
      </c>
      <c r="AE17" s="193">
        <f>(AE53/SUM(old_ru[])+AE89/SUM(Dostoevsky[])+AE125/SUM(crypt_ru[]))/3</f>
        <v>5.8434070367852223E-8</v>
      </c>
      <c r="AF17" s="193">
        <f>(AF53/SUM(old_ru[])+AF89/SUM(Dostoevsky[])+AF125/SUM(crypt_ru[]))/3</f>
        <v>2.5688413973832478E-4</v>
      </c>
      <c r="AG17" s="193">
        <f>(AG53/SUM(old_ru[])+AG89/SUM(Dostoevsky[])+AG125/SUM(crypt_ru[]))/3</f>
        <v>5.9869676879489744E-4</v>
      </c>
      <c r="AH17" s="193">
        <f>(AH53/SUM(old_ru[])+AH89/SUM(Dostoevsky[])+AH125/SUM(crypt_ru[]))/3</f>
        <v>7.7223274852751902E-4</v>
      </c>
    </row>
    <row r="18" spans="1:69" ht="15" customHeight="1">
      <c r="A18" s="186" t="s">
        <v>175</v>
      </c>
      <c r="B18" s="193">
        <f>(B54/SUM(old_ru[])+B90/SUM(Dostoevsky[])+B126/SUM(crypt_ru[]))/3</f>
        <v>1.5913978743955174E-3</v>
      </c>
      <c r="C18" s="193">
        <f>(C54/SUM(old_ru[])+C90/SUM(Dostoevsky[])+C126/SUM(crypt_ru[]))/3</f>
        <v>1.0106553561883313E-5</v>
      </c>
      <c r="D18" s="193">
        <f>(D54/SUM(old_ru[])+D90/SUM(Dostoevsky[])+D126/SUM(crypt_ru[]))/3</f>
        <v>8.1426606751724523E-6</v>
      </c>
      <c r="E18" s="193">
        <f>(E54/SUM(old_ru[])+E90/SUM(Dostoevsky[])+E126/SUM(crypt_ru[]))/3</f>
        <v>4.4651251596304476E-6</v>
      </c>
      <c r="F18" s="193">
        <f>(F54/SUM(old_ru[])+F90/SUM(Dostoevsky[])+F126/SUM(crypt_ru[]))/3</f>
        <v>4.3292024307313127E-6</v>
      </c>
      <c r="G18" s="193">
        <f>(G54/SUM(old_ru[])+G90/SUM(Dostoevsky[])+G126/SUM(crypt_ru[]))/3</f>
        <v>3.2784755054770152E-3</v>
      </c>
      <c r="H18" s="193">
        <f>(H54/SUM(old_ru[])+H90/SUM(Dostoevsky[])+H126/SUM(crypt_ru[]))/3</f>
        <v>4.081492784606722E-6</v>
      </c>
      <c r="I18" s="193">
        <f>(I54/SUM(old_ru[])+I90/SUM(Dostoevsky[])+I126/SUM(crypt_ru[]))/3</f>
        <v>4.3698522188132976E-7</v>
      </c>
      <c r="J18" s="193">
        <f>(J54/SUM(old_ru[])+J90/SUM(Dostoevsky[])+J126/SUM(crypt_ru[]))/3</f>
        <v>2.9153519890048017E-6</v>
      </c>
      <c r="K18" s="193">
        <f>(K54/SUM(old_ru[])+K90/SUM(Dostoevsky[])+K126/SUM(crypt_ru[]))/3</f>
        <v>1.1917923696287002E-3</v>
      </c>
      <c r="L18" s="193">
        <f>(L54/SUM(old_ru[])+L90/SUM(Dostoevsky[])+L126/SUM(crypt_ru[]))/3</f>
        <v>1.3846334065425855E-7</v>
      </c>
      <c r="M18" s="193">
        <f>(M54/SUM(old_ru[])+M90/SUM(Dostoevsky[])+M126/SUM(crypt_ru[]))/3</f>
        <v>6.6952796923916037E-5</v>
      </c>
      <c r="N18" s="193">
        <f>(N54/SUM(old_ru[])+N90/SUM(Dostoevsky[])+N126/SUM(crypt_ru[]))/3</f>
        <v>1.290175306384698E-3</v>
      </c>
      <c r="O18" s="193">
        <f>(O54/SUM(old_ru[])+O90/SUM(Dostoevsky[])+O126/SUM(crypt_ru[]))/3</f>
        <v>4.7306190880409065E-6</v>
      </c>
      <c r="P18" s="193">
        <f>(P54/SUM(old_ru[])+P90/SUM(Dostoevsky[])+P126/SUM(crypt_ru[]))/3</f>
        <v>1.8714226430560234E-4</v>
      </c>
      <c r="Q18" s="193">
        <f>(Q54/SUM(old_ru[])+Q90/SUM(Dostoevsky[])+Q126/SUM(crypt_ru[]))/3</f>
        <v>1.0410608445576577E-2</v>
      </c>
      <c r="R18" s="217">
        <f>(R54/SUM(old_ru[])+R90/SUM(Dostoevsky[])+R126/SUM(crypt_ru[]))/3</f>
        <v>1.4468994415452299E-4</v>
      </c>
      <c r="S18" s="193">
        <f>(S54/SUM(old_ru[])+S90/SUM(Dostoevsky[])+S126/SUM(crypt_ru[]))/3</f>
        <v>8.8587997686352064E-3</v>
      </c>
      <c r="T18" s="193">
        <f>(T54/SUM(old_ru[])+T90/SUM(Dostoevsky[])+T126/SUM(crypt_ru[]))/3</f>
        <v>1.3349480874514847E-4</v>
      </c>
      <c r="U18" s="193">
        <f>(U54/SUM(old_ru[])+U90/SUM(Dostoevsky[])+U126/SUM(crypt_ru[]))/3</f>
        <v>9.215083468300261E-5</v>
      </c>
      <c r="V18" s="193">
        <f>(V54/SUM(old_ru[])+V90/SUM(Dostoevsky[])+V126/SUM(crypt_ru[]))/3</f>
        <v>1.0535129844047699E-3</v>
      </c>
      <c r="W18" s="193">
        <f>(W54/SUM(old_ru[])+W90/SUM(Dostoevsky[])+W126/SUM(crypt_ru[]))/3</f>
        <v>3.3129577286817089E-6</v>
      </c>
      <c r="X18" s="193">
        <f>(X54/SUM(old_ru[])+X90/SUM(Dostoevsky[])+X126/SUM(crypt_ru[]))/3</f>
        <v>2.3881750498165693E-6</v>
      </c>
      <c r="Y18" s="193">
        <f>(Y54/SUM(old_ru[])+Y90/SUM(Dostoevsky[])+Y126/SUM(crypt_ru[]))/3</f>
        <v>1.7313564380814654E-5</v>
      </c>
      <c r="Z18" s="193">
        <f>(Z54/SUM(old_ru[])+Z90/SUM(Dostoevsky[])+Z126/SUM(crypt_ru[]))/3</f>
        <v>1.6174869570985809E-5</v>
      </c>
      <c r="AA18" s="193">
        <f>(AA54/SUM(old_ru[])+AA90/SUM(Dostoevsky[])+AA126/SUM(crypt_ru[]))/3</f>
        <v>5.3894534799067582E-6</v>
      </c>
      <c r="AB18" s="193">
        <f>(AB54/SUM(old_ru[])+AB90/SUM(Dostoevsky[])+AB126/SUM(crypt_ru[]))/3</f>
        <v>3.6584809273785747E-7</v>
      </c>
      <c r="AC18" s="193">
        <f>(AC54/SUM(old_ru[])+AC90/SUM(Dostoevsky[])+AC126/SUM(crypt_ru[]))/3</f>
        <v>4.3190399837108173E-8</v>
      </c>
      <c r="AD18" s="193">
        <f>(AD54/SUM(old_ru[])+AD90/SUM(Dostoevsky[])+AD126/SUM(crypt_ru[]))/3</f>
        <v>3.773091453527242E-4</v>
      </c>
      <c r="AE18" s="193">
        <f>(AE54/SUM(old_ru[])+AE90/SUM(Dostoevsky[])+AE126/SUM(crypt_ru[]))/3</f>
        <v>1.0712713797518064E-4</v>
      </c>
      <c r="AF18" s="193">
        <f>(AF54/SUM(old_ru[])+AF90/SUM(Dostoevsky[])+AF126/SUM(crypt_ru[]))/3</f>
        <v>3.8159988561962631E-6</v>
      </c>
      <c r="AG18" s="193">
        <f>(AG54/SUM(old_ru[])+AG90/SUM(Dostoevsky[])+AG126/SUM(crypt_ru[]))/3</f>
        <v>1.313496277399113E-6</v>
      </c>
      <c r="AH18" s="193">
        <f>(AH54/SUM(old_ru[])+AH90/SUM(Dostoevsky[])+AH126/SUM(crypt_ru[]))/3</f>
        <v>4.8447007081754267E-4</v>
      </c>
    </row>
    <row r="19" spans="1:69" ht="15" customHeight="1">
      <c r="A19" s="186" t="s">
        <v>176</v>
      </c>
      <c r="B19" s="193">
        <f>(B55/SUM(old_ru[])+B91/SUM(Dostoevsky[])+B127/SUM(crypt_ru[]))/3</f>
        <v>1.0806275372913567E-2</v>
      </c>
      <c r="C19" s="193">
        <f>(C55/SUM(old_ru[])+C91/SUM(Dostoevsky[])+C127/SUM(crypt_ru[]))/3</f>
        <v>2.1604396687518199E-4</v>
      </c>
      <c r="D19" s="193">
        <f>(D55/SUM(old_ru[])+D91/SUM(Dostoevsky[])+D127/SUM(crypt_ru[]))/3</f>
        <v>7.6727810374009836E-4</v>
      </c>
      <c r="E19" s="193">
        <f>(E55/SUM(old_ru[])+E91/SUM(Dostoevsky[])+E127/SUM(crypt_ru[]))/3</f>
        <v>5.9331814316901453E-4</v>
      </c>
      <c r="F19" s="193">
        <f>(F55/SUM(old_ru[])+F91/SUM(Dostoevsky[])+F127/SUM(crypt_ru[]))/3</f>
        <v>5.2804626064175471E-4</v>
      </c>
      <c r="G19" s="193">
        <f>(G55/SUM(old_ru[])+G91/SUM(Dostoevsky[])+G127/SUM(crypt_ru[]))/3</f>
        <v>8.1033892741196063E-3</v>
      </c>
      <c r="H19" s="193">
        <f>(H55/SUM(old_ru[])+H91/SUM(Dostoevsky[])+H127/SUM(crypt_ru[]))/3</f>
        <v>4.5414705428719239E-5</v>
      </c>
      <c r="I19" s="193">
        <f>(I55/SUM(old_ru[])+I91/SUM(Dostoevsky[])+I127/SUM(crypt_ru[]))/3</f>
        <v>4.6367717310291092E-4</v>
      </c>
      <c r="J19" s="193">
        <f>(J55/SUM(old_ru[])+J91/SUM(Dostoevsky[])+J127/SUM(crypt_ru[]))/3</f>
        <v>1.1472905282155814E-4</v>
      </c>
      <c r="K19" s="193">
        <f>(K55/SUM(old_ru[])+K91/SUM(Dostoevsky[])+K127/SUM(crypt_ru[]))/3</f>
        <v>6.5529906066766445E-3</v>
      </c>
      <c r="L19" s="193">
        <f>(L55/SUM(old_ru[])+L91/SUM(Dostoevsky[])+L127/SUM(crypt_ru[]))/3</f>
        <v>1.0124337844169179E-6</v>
      </c>
      <c r="M19" s="193">
        <f>(M55/SUM(old_ru[])+M91/SUM(Dostoevsky[])+M127/SUM(crypt_ru[]))/3</f>
        <v>5.1513611460485926E-4</v>
      </c>
      <c r="N19" s="193">
        <f>(N55/SUM(old_ru[])+N91/SUM(Dostoevsky[])+N127/SUM(crypt_ru[]))/3</f>
        <v>1.7957909503532048E-4</v>
      </c>
      <c r="O19" s="193">
        <f>(O55/SUM(old_ru[])+O91/SUM(Dostoevsky[])+O127/SUM(crypt_ru[]))/3</f>
        <v>6.7909740537843084E-4</v>
      </c>
      <c r="P19" s="193">
        <f>(P55/SUM(old_ru[])+P91/SUM(Dostoevsky[])+P127/SUM(crypt_ru[]))/3</f>
        <v>1.3106810736886558E-3</v>
      </c>
      <c r="Q19" s="193">
        <f>(Q55/SUM(old_ru[])+Q91/SUM(Dostoevsky[])+Q127/SUM(crypt_ru[]))/3</f>
        <v>1.0795601487196013E-2</v>
      </c>
      <c r="R19" s="193">
        <f>(R55/SUM(old_ru[])+R91/SUM(Dostoevsky[])+R127/SUM(crypt_ru[]))/3</f>
        <v>2.9835781816255752E-4</v>
      </c>
      <c r="S19" s="217">
        <f>(S55/SUM(old_ru[])+S91/SUM(Dostoevsky[])+S127/SUM(crypt_ru[]))/3</f>
        <v>1.7881417640106174E-4</v>
      </c>
      <c r="T19" s="193">
        <f>(T55/SUM(old_ru[])+T91/SUM(Dostoevsky[])+T127/SUM(crypt_ru[]))/3</f>
        <v>8.0802350494062452E-4</v>
      </c>
      <c r="U19" s="193">
        <f>(U55/SUM(old_ru[])+U91/SUM(Dostoevsky[])+U127/SUM(crypt_ru[]))/3</f>
        <v>1.3843267247138386E-3</v>
      </c>
      <c r="V19" s="193">
        <f>(V55/SUM(old_ru[])+V91/SUM(Dostoevsky[])+V127/SUM(crypt_ru[]))/3</f>
        <v>3.4685191288905902E-3</v>
      </c>
      <c r="W19" s="193">
        <f>(W55/SUM(old_ru[])+W91/SUM(Dostoevsky[])+W127/SUM(crypt_ru[]))/3</f>
        <v>1.9501701411232895E-4</v>
      </c>
      <c r="X19" s="193">
        <f>(X55/SUM(old_ru[])+X91/SUM(Dostoevsky[])+X127/SUM(crypt_ru[]))/3</f>
        <v>2.1294311333396447E-4</v>
      </c>
      <c r="Y19" s="193">
        <f>(Y55/SUM(old_ru[])+Y91/SUM(Dostoevsky[])+Y127/SUM(crypt_ru[]))/3</f>
        <v>1.1254079809100777E-4</v>
      </c>
      <c r="Z19" s="193">
        <f>(Z55/SUM(old_ru[])+Z91/SUM(Dostoevsky[])+Z127/SUM(crypt_ru[]))/3</f>
        <v>1.4503562092183243E-4</v>
      </c>
      <c r="AA19" s="193">
        <f>(AA55/SUM(old_ru[])+AA91/SUM(Dostoevsky[])+AA127/SUM(crypt_ru[]))/3</f>
        <v>3.446123343965114E-4</v>
      </c>
      <c r="AB19" s="193">
        <f>(AB55/SUM(old_ru[])+AB91/SUM(Dostoevsky[])+AB127/SUM(crypt_ru[]))/3</f>
        <v>1.0980635222579229E-5</v>
      </c>
      <c r="AC19" s="193">
        <f>(AC55/SUM(old_ru[])+AC91/SUM(Dostoevsky[])+AC127/SUM(crypt_ru[]))/3</f>
        <v>2.769266813085171E-7</v>
      </c>
      <c r="AD19" s="193">
        <f>(AD55/SUM(old_ru[])+AD91/SUM(Dostoevsky[])+AD127/SUM(crypt_ru[]))/3</f>
        <v>1.5622433026001934E-3</v>
      </c>
      <c r="AE19" s="193">
        <f>(AE55/SUM(old_ru[])+AE91/SUM(Dostoevsky[])+AE127/SUM(crypt_ru[]))/3</f>
        <v>8.5485717429634037E-4</v>
      </c>
      <c r="AF19" s="193">
        <f>(AF55/SUM(old_ru[])+AF91/SUM(Dostoevsky[])+AF127/SUM(crypt_ru[]))/3</f>
        <v>2.21998655162736E-5</v>
      </c>
      <c r="AG19" s="193">
        <f>(AG55/SUM(old_ru[])+AG91/SUM(Dostoevsky[])+AG127/SUM(crypt_ru[]))/3</f>
        <v>1.3214625710149738E-4</v>
      </c>
      <c r="AH19" s="193">
        <f>(AH55/SUM(old_ru[])+AH91/SUM(Dostoevsky[])+AH127/SUM(crypt_ru[]))/3</f>
        <v>1.2383608418771131E-3</v>
      </c>
    </row>
    <row r="20" spans="1:69" ht="15" customHeight="1">
      <c r="A20" s="186" t="s">
        <v>177</v>
      </c>
      <c r="B20" s="193">
        <f>(B56/SUM(old_ru[])+B92/SUM(Dostoevsky[])+B128/SUM(crypt_ru[]))/3</f>
        <v>2.1643450118771397E-3</v>
      </c>
      <c r="C20" s="193">
        <f>(C56/SUM(old_ru[])+C92/SUM(Dostoevsky[])+C128/SUM(crypt_ru[]))/3</f>
        <v>2.0113625060953649E-4</v>
      </c>
      <c r="D20" s="193">
        <f>(D56/SUM(old_ru[])+D92/SUM(Dostoevsky[])+D128/SUM(crypt_ru[]))/3</f>
        <v>1.6219476259337381E-3</v>
      </c>
      <c r="E20" s="193">
        <f>(E56/SUM(old_ru[])+E92/SUM(Dostoevsky[])+E128/SUM(crypt_ru[]))/3</f>
        <v>1.5309689874180778E-4</v>
      </c>
      <c r="F20" s="193">
        <f>(F56/SUM(old_ru[])+F92/SUM(Dostoevsky[])+F128/SUM(crypt_ru[]))/3</f>
        <v>3.3884594321262427E-4</v>
      </c>
      <c r="G20" s="193">
        <f>(G56/SUM(old_ru[])+G92/SUM(Dostoevsky[])+G128/SUM(crypt_ru[]))/3</f>
        <v>4.9931346200620735E-3</v>
      </c>
      <c r="H20" s="193">
        <f>(H56/SUM(old_ru[])+H92/SUM(Dostoevsky[])+H128/SUM(crypt_ru[]))/3</f>
        <v>5.2499201307882541E-5</v>
      </c>
      <c r="I20" s="193">
        <f>(I56/SUM(old_ru[])+I92/SUM(Dostoevsky[])+I128/SUM(crypt_ru[]))/3</f>
        <v>2.5730926329295943E-5</v>
      </c>
      <c r="J20" s="193">
        <f>(J56/SUM(old_ru[])+J92/SUM(Dostoevsky[])+J128/SUM(crypt_ru[]))/3</f>
        <v>2.523011060978107E-5</v>
      </c>
      <c r="K20" s="193">
        <f>(K56/SUM(old_ru[])+K92/SUM(Dostoevsky[])+K128/SUM(crypt_ru[]))/3</f>
        <v>2.0304823940618089E-3</v>
      </c>
      <c r="L20" s="193">
        <f>(L56/SUM(old_ru[])+L92/SUM(Dostoevsky[])+L128/SUM(crypt_ru[]))/3</f>
        <v>9.6924338457980973E-7</v>
      </c>
      <c r="M20" s="193">
        <f>(M56/SUM(old_ru[])+M92/SUM(Dostoevsky[])+M128/SUM(crypt_ru[]))/3</f>
        <v>4.9961755324107885E-3</v>
      </c>
      <c r="N20" s="193">
        <f>(N56/SUM(old_ru[])+N92/SUM(Dostoevsky[])+N128/SUM(crypt_ru[]))/3</f>
        <v>3.6390505891748712E-3</v>
      </c>
      <c r="O20" s="193">
        <f>(O56/SUM(old_ru[])+O92/SUM(Dostoevsky[])+O128/SUM(crypt_ru[]))/3</f>
        <v>1.8527736279096614E-3</v>
      </c>
      <c r="P20" s="193">
        <f>(P56/SUM(old_ru[])+P92/SUM(Dostoevsky[])+P128/SUM(crypt_ru[]))/3</f>
        <v>1.6763615507029877E-3</v>
      </c>
      <c r="Q20" s="193">
        <f>(Q56/SUM(old_ru[])+Q92/SUM(Dostoevsky[])+Q128/SUM(crypt_ru[]))/3</f>
        <v>3.8329728901725104E-3</v>
      </c>
      <c r="R20" s="193">
        <f>(R56/SUM(old_ru[])+R92/SUM(Dostoevsky[])+R128/SUM(crypt_ru[]))/3</f>
        <v>2.6355600962438032E-3</v>
      </c>
      <c r="S20" s="193">
        <f>(S56/SUM(old_ru[])+S92/SUM(Dostoevsky[])+S128/SUM(crypt_ru[]))/3</f>
        <v>1.4350780837675498E-3</v>
      </c>
      <c r="T20" s="217">
        <f>(T56/SUM(old_ru[])+T92/SUM(Dostoevsky[])+T128/SUM(crypt_ru[]))/3</f>
        <v>1.5863402635374968E-3</v>
      </c>
      <c r="U20" s="193">
        <f>(U56/SUM(old_ru[])+U92/SUM(Dostoevsky[])+U128/SUM(crypt_ru[]))/3</f>
        <v>1.119358037832315E-2</v>
      </c>
      <c r="V20" s="193">
        <f>(V56/SUM(old_ru[])+V92/SUM(Dostoevsky[])+V128/SUM(crypt_ru[]))/3</f>
        <v>5.8131537989382651E-3</v>
      </c>
      <c r="W20" s="193">
        <f>(W56/SUM(old_ru[])+W92/SUM(Dostoevsky[])+W128/SUM(crypt_ru[]))/3</f>
        <v>4.1794399244875002E-4</v>
      </c>
      <c r="X20" s="193">
        <f>(X56/SUM(old_ru[])+X92/SUM(Dostoevsky[])+X128/SUM(crypt_ru[]))/3</f>
        <v>1.6230004239087799E-4</v>
      </c>
      <c r="Y20" s="193">
        <f>(Y56/SUM(old_ru[])+Y92/SUM(Dostoevsky[])+Y128/SUM(crypt_ru[]))/3</f>
        <v>2.1468479492732368E-4</v>
      </c>
      <c r="Z20" s="193">
        <f>(Z56/SUM(old_ru[])+Z92/SUM(Dostoevsky[])+Z128/SUM(crypt_ru[]))/3</f>
        <v>2.7693173601845268E-4</v>
      </c>
      <c r="AA20" s="193">
        <f>(AA56/SUM(old_ru[])+AA92/SUM(Dostoevsky[])+AA128/SUM(crypt_ru[]))/3</f>
        <v>4.0710087744921867E-4</v>
      </c>
      <c r="AB20" s="193">
        <f>(AB56/SUM(old_ru[])+AB92/SUM(Dostoevsky[])+AB128/SUM(crypt_ru[]))/3</f>
        <v>4.078810277694924E-5</v>
      </c>
      <c r="AC20" s="193">
        <f>(AC56/SUM(old_ru[])+AC92/SUM(Dostoevsky[])+AC128/SUM(crypt_ru[]))/3</f>
        <v>1.5410284587526864E-5</v>
      </c>
      <c r="AD20" s="193">
        <f>(AD56/SUM(old_ru[])+AD92/SUM(Dostoevsky[])+AD128/SUM(crypt_ru[]))/3</f>
        <v>2.3818146723033324E-4</v>
      </c>
      <c r="AE20" s="193">
        <f>(AE56/SUM(old_ru[])+AE92/SUM(Dostoevsky[])+AE128/SUM(crypt_ru[]))/3</f>
        <v>1.1301042444392987E-3</v>
      </c>
      <c r="AF20" s="193">
        <f>(AF56/SUM(old_ru[])+AF92/SUM(Dostoevsky[])+AF128/SUM(crypt_ru[]))/3</f>
        <v>1.6855708875517109E-3</v>
      </c>
      <c r="AG20" s="193">
        <f>(AG56/SUM(old_ru[])+AG92/SUM(Dostoevsky[])+AG128/SUM(crypt_ru[]))/3</f>
        <v>4.3742982893847647E-5</v>
      </c>
      <c r="AH20" s="193">
        <f>(AH56/SUM(old_ru[])+AH92/SUM(Dostoevsky[])+AH128/SUM(crypt_ru[]))/3</f>
        <v>2.4668071854949624E-3</v>
      </c>
    </row>
    <row r="21" spans="1:69" ht="15" customHeight="1">
      <c r="A21" s="186" t="s">
        <v>178</v>
      </c>
      <c r="B21" s="193">
        <f>(B57/SUM(old_ru[])+B93/SUM(Dostoevsky[])+B129/SUM(crypt_ru[]))/3</f>
        <v>7.9088265526081492E-3</v>
      </c>
      <c r="C21" s="193">
        <f>(C57/SUM(old_ru[])+C93/SUM(Dostoevsky[])+C129/SUM(crypt_ru[]))/3</f>
        <v>1.8296131711765737E-4</v>
      </c>
      <c r="D21" s="193">
        <f>(D57/SUM(old_ru[])+D93/SUM(Dostoevsky[])+D129/SUM(crypt_ru[]))/3</f>
        <v>4.3804767215638619E-3</v>
      </c>
      <c r="E21" s="193">
        <f>(E57/SUM(old_ru[])+E93/SUM(Dostoevsky[])+E129/SUM(crypt_ru[]))/3</f>
        <v>1.3188526636628861E-4</v>
      </c>
      <c r="F21" s="193">
        <f>(F57/SUM(old_ru[])+F93/SUM(Dostoevsky[])+F129/SUM(crypt_ru[]))/3</f>
        <v>4.1308545256721617E-4</v>
      </c>
      <c r="G21" s="193">
        <f>(G57/SUM(old_ru[])+G93/SUM(Dostoevsky[])+G129/SUM(crypt_ru[]))/3</f>
        <v>7.3810552544622552E-3</v>
      </c>
      <c r="H21" s="193">
        <f>(H57/SUM(old_ru[])+H93/SUM(Dostoevsky[])+H129/SUM(crypt_ru[]))/3</f>
        <v>3.504519855018059E-5</v>
      </c>
      <c r="I21" s="193">
        <f>(I57/SUM(old_ru[])+I93/SUM(Dostoevsky[])+I129/SUM(crypt_ru[]))/3</f>
        <v>1.8081533861217578E-5</v>
      </c>
      <c r="J21" s="193">
        <f>(J57/SUM(old_ru[])+J93/SUM(Dostoevsky[])+J129/SUM(crypt_ru[]))/3</f>
        <v>1.2193135349653492E-4</v>
      </c>
      <c r="K21" s="193">
        <f>(K57/SUM(old_ru[])+K93/SUM(Dostoevsky[])+K129/SUM(crypt_ru[]))/3</f>
        <v>5.68341354036181E-3</v>
      </c>
      <c r="L21" s="193">
        <f>(L57/SUM(old_ru[])+L93/SUM(Dostoevsky[])+L129/SUM(crypt_ru[]))/3</f>
        <v>1.0010010315188598E-6</v>
      </c>
      <c r="M21" s="193">
        <f>(M57/SUM(old_ru[])+M93/SUM(Dostoevsky[])+M129/SUM(crypt_ru[]))/3</f>
        <v>8.5411184249467283E-4</v>
      </c>
      <c r="N21" s="193">
        <f>(N57/SUM(old_ru[])+N93/SUM(Dostoevsky[])+N129/SUM(crypt_ru[]))/3</f>
        <v>2.9818567202227357E-4</v>
      </c>
      <c r="O21" s="193">
        <f>(O57/SUM(old_ru[])+O93/SUM(Dostoevsky[])+O129/SUM(crypt_ru[]))/3</f>
        <v>2.1117594180935367E-4</v>
      </c>
      <c r="P21" s="193">
        <f>(P57/SUM(old_ru[])+P93/SUM(Dostoevsky[])+P129/SUM(crypt_ru[]))/3</f>
        <v>2.052034283292124E-3</v>
      </c>
      <c r="Q21" s="193">
        <f>(Q57/SUM(old_ru[])+Q93/SUM(Dostoevsky[])+Q129/SUM(crypt_ru[]))/3</f>
        <v>1.3666731251935349E-2</v>
      </c>
      <c r="R21" s="193">
        <f>(R57/SUM(old_ru[])+R93/SUM(Dostoevsky[])+R129/SUM(crypt_ru[]))/3</f>
        <v>5.7547287724483487E-4</v>
      </c>
      <c r="S21" s="193">
        <f>(S57/SUM(old_ru[])+S93/SUM(Dostoevsky[])+S129/SUM(crypt_ru[]))/3</f>
        <v>4.8723424678205644E-3</v>
      </c>
      <c r="T21" s="193">
        <f>(T57/SUM(old_ru[])+T93/SUM(Dostoevsky[])+T129/SUM(crypt_ru[]))/3</f>
        <v>2.866390024110477E-3</v>
      </c>
      <c r="U21" s="217">
        <f>(U57/SUM(old_ru[])+U93/SUM(Dostoevsky[])+U129/SUM(crypt_ru[]))/3</f>
        <v>2.9020014574157658E-4</v>
      </c>
      <c r="V21" s="193">
        <f>(V57/SUM(old_ru[])+V93/SUM(Dostoevsky[])+V129/SUM(crypt_ru[]))/3</f>
        <v>2.1287869084681281E-3</v>
      </c>
      <c r="W21" s="193">
        <f>(W57/SUM(old_ru[])+W93/SUM(Dostoevsky[])+W129/SUM(crypt_ru[]))/3</f>
        <v>3.5047739161935718E-5</v>
      </c>
      <c r="X21" s="193">
        <f>(X57/SUM(old_ru[])+X93/SUM(Dostoevsky[])+X129/SUM(crypt_ru[]))/3</f>
        <v>3.0643903888183693E-5</v>
      </c>
      <c r="Y21" s="193">
        <f>(Y57/SUM(old_ru[])+Y93/SUM(Dostoevsky[])+Y129/SUM(crypt_ru[]))/3</f>
        <v>6.1231228034443511E-5</v>
      </c>
      <c r="Z21" s="193">
        <f>(Z57/SUM(old_ru[])+Z93/SUM(Dostoevsky[])+Z129/SUM(crypt_ru[]))/3</f>
        <v>3.8667019046495417E-4</v>
      </c>
      <c r="AA21" s="193">
        <f>(AA57/SUM(old_ru[])+AA93/SUM(Dostoevsky[])+AA129/SUM(crypt_ru[]))/3</f>
        <v>1.6948986593954358E-5</v>
      </c>
      <c r="AB21" s="193">
        <f>(AB57/SUM(old_ru[])+AB93/SUM(Dostoevsky[])+AB129/SUM(crypt_ru[]))/3</f>
        <v>1.7004332924089334E-5</v>
      </c>
      <c r="AC21" s="193">
        <f>(AC57/SUM(old_ru[])+AC93/SUM(Dostoevsky[])+AC129/SUM(crypt_ru[]))/3</f>
        <v>9.4270511343208966E-6</v>
      </c>
      <c r="AD21" s="193">
        <f>(AD57/SUM(old_ru[])+AD93/SUM(Dostoevsky[])+AD129/SUM(crypt_ru[]))/3</f>
        <v>1.6459295679561502E-3</v>
      </c>
      <c r="AE21" s="193">
        <f>(AE57/SUM(old_ru[])+AE93/SUM(Dostoevsky[])+AE129/SUM(crypt_ru[]))/3</f>
        <v>6.2206256504516661E-3</v>
      </c>
      <c r="AF21" s="193">
        <f>(AF57/SUM(old_ru[])+AF93/SUM(Dostoevsky[])+AF129/SUM(crypt_ru[]))/3</f>
        <v>3.9160488849948197E-5</v>
      </c>
      <c r="AG21" s="193">
        <f>(AG57/SUM(old_ru[])+AG93/SUM(Dostoevsky[])+AG129/SUM(crypt_ru[]))/3</f>
        <v>7.3415204511773863E-5</v>
      </c>
      <c r="AH21" s="193">
        <f>(AH57/SUM(old_ru[])+AH93/SUM(Dostoevsky[])+AH129/SUM(crypt_ru[]))/3</f>
        <v>6.6952148300759189E-4</v>
      </c>
    </row>
    <row r="22" spans="1:69" ht="15" customHeight="1">
      <c r="A22" s="186" t="s">
        <v>179</v>
      </c>
      <c r="B22" s="193">
        <f>(B58/SUM(old_ru[])+B94/SUM(Dostoevsky[])+B130/SUM(crypt_ru[]))/3</f>
        <v>1.9621829408788323E-4</v>
      </c>
      <c r="C22" s="193">
        <f>(C58/SUM(old_ru[])+C94/SUM(Dostoevsky[])+C130/SUM(crypt_ru[]))/3</f>
        <v>9.690955100827497E-4</v>
      </c>
      <c r="D22" s="193">
        <f>(D58/SUM(old_ru[])+D94/SUM(Dostoevsky[])+D130/SUM(crypt_ru[]))/3</f>
        <v>8.4326668756252304E-4</v>
      </c>
      <c r="E22" s="193">
        <f>(E58/SUM(old_ru[])+E94/SUM(Dostoevsky[])+E130/SUM(crypt_ru[]))/3</f>
        <v>1.3473252620450117E-3</v>
      </c>
      <c r="F22" s="193">
        <f>(F58/SUM(old_ru[])+F94/SUM(Dostoevsky[])+F130/SUM(crypt_ru[]))/3</f>
        <v>2.3047273730604756E-3</v>
      </c>
      <c r="G22" s="193">
        <f>(G58/SUM(old_ru[])+G94/SUM(Dostoevsky[])+G130/SUM(crypt_ru[]))/3</f>
        <v>4.0141134505101923E-4</v>
      </c>
      <c r="H22" s="193">
        <f>(H58/SUM(old_ru[])+H94/SUM(Dostoevsky[])+H130/SUM(crypt_ru[]))/3</f>
        <v>4.0776818669740361E-7</v>
      </c>
      <c r="I22" s="193">
        <f>(I58/SUM(old_ru[])+I94/SUM(Dostoevsky[])+I130/SUM(crypt_ru[]))/3</f>
        <v>1.3977021552700369E-3</v>
      </c>
      <c r="J22" s="193">
        <f>(J58/SUM(old_ru[])+J94/SUM(Dostoevsky[])+J130/SUM(crypt_ru[]))/3</f>
        <v>5.2489888807955639E-4</v>
      </c>
      <c r="K22" s="193">
        <f>(K58/SUM(old_ru[])+K94/SUM(Dostoevsky[])+K130/SUM(crypt_ru[]))/3</f>
        <v>2.7710355200653478E-4</v>
      </c>
      <c r="L22" s="193">
        <f>(L58/SUM(old_ru[])+L94/SUM(Dostoevsky[])+L130/SUM(crypt_ru[]))/3</f>
        <v>1.318865211890525E-4</v>
      </c>
      <c r="M22" s="193">
        <f>(M58/SUM(old_ru[])+M94/SUM(Dostoevsky[])+M130/SUM(crypt_ru[]))/3</f>
        <v>1.2520929122406092E-3</v>
      </c>
      <c r="N22" s="193">
        <f>(N58/SUM(old_ru[])+N94/SUM(Dostoevsky[])+N130/SUM(crypt_ru[]))/3</f>
        <v>1.5198271957705793E-3</v>
      </c>
      <c r="O22" s="193">
        <f>(O58/SUM(old_ru[])+O94/SUM(Dostoevsky[])+O130/SUM(crypt_ru[]))/3</f>
        <v>1.4318186888648058E-3</v>
      </c>
      <c r="P22" s="193">
        <f>(P58/SUM(old_ru[])+P94/SUM(Dostoevsky[])+P130/SUM(crypt_ru[]))/3</f>
        <v>9.8554117427559194E-4</v>
      </c>
      <c r="Q22" s="193">
        <f>(Q58/SUM(old_ru[])+Q94/SUM(Dostoevsky[])+Q130/SUM(crypt_ru[]))/3</f>
        <v>1.7185040596521132E-4</v>
      </c>
      <c r="R22" s="193">
        <f>(R58/SUM(old_ru[])+R94/SUM(Dostoevsky[])+R130/SUM(crypt_ru[]))/3</f>
        <v>1.2247453060679496E-3</v>
      </c>
      <c r="S22" s="193">
        <f>(S58/SUM(old_ru[])+S94/SUM(Dostoevsky[])+S130/SUM(crypt_ru[]))/3</f>
        <v>1.1999005270534183E-3</v>
      </c>
      <c r="T22" s="193">
        <f>(T58/SUM(old_ru[])+T94/SUM(Dostoevsky[])+T130/SUM(crypt_ru[]))/3</f>
        <v>2.1224174052893855E-3</v>
      </c>
      <c r="U22" s="193">
        <f>(U58/SUM(old_ru[])+U94/SUM(Dostoevsky[])+U130/SUM(crypt_ru[]))/3</f>
        <v>1.6688579995015908E-3</v>
      </c>
      <c r="V22" s="217">
        <f>(V58/SUM(old_ru[])+V94/SUM(Dostoevsky[])+V130/SUM(crypt_ru[]))/3</f>
        <v>3.7965835749517829E-5</v>
      </c>
      <c r="W22" s="193">
        <f>(W58/SUM(old_ru[])+W94/SUM(Dostoevsky[])+W130/SUM(crypt_ru[]))/3</f>
        <v>3.2998846998361461E-5</v>
      </c>
      <c r="X22" s="193">
        <f>(X58/SUM(old_ru[])+X94/SUM(Dostoevsky[])+X130/SUM(crypt_ru[]))/3</f>
        <v>4.0048049211636371E-4</v>
      </c>
      <c r="Y22" s="193">
        <f>(Y58/SUM(old_ru[])+Y94/SUM(Dostoevsky[])+Y130/SUM(crypt_ru[]))/3</f>
        <v>2.3551220598232923E-5</v>
      </c>
      <c r="Z22" s="193">
        <f>(Z58/SUM(old_ru[])+Z94/SUM(Dostoevsky[])+Z130/SUM(crypt_ru[]))/3</f>
        <v>1.4575590550627859E-3</v>
      </c>
      <c r="AA22" s="193">
        <f>(AA58/SUM(old_ru[])+AA94/SUM(Dostoevsky[])+AA130/SUM(crypt_ru[]))/3</f>
        <v>6.3485444009006695E-4</v>
      </c>
      <c r="AB22" s="193">
        <f>(AB58/SUM(old_ru[])+AB94/SUM(Dostoevsky[])+AB130/SUM(crypt_ru[]))/3</f>
        <v>4.5356280670839374E-4</v>
      </c>
      <c r="AC22" s="193">
        <f>(AC58/SUM(old_ru[])+AC94/SUM(Dostoevsky[])+AC130/SUM(crypt_ru[]))/3</f>
        <v>7.62183526537203E-9</v>
      </c>
      <c r="AD22" s="193">
        <f>(AD58/SUM(old_ru[])+AD94/SUM(Dostoevsky[])+AD130/SUM(crypt_ru[]))/3</f>
        <v>1.5370701118500258E-7</v>
      </c>
      <c r="AE22" s="193">
        <f>(AE58/SUM(old_ru[])+AE94/SUM(Dostoevsky[])+AE130/SUM(crypt_ru[]))/3</f>
        <v>5.0812235102480204E-8</v>
      </c>
      <c r="AF22" s="193">
        <f>(AF58/SUM(old_ru[])+AF94/SUM(Dostoevsky[])+AF130/SUM(crypt_ru[]))/3</f>
        <v>3.4859937878878726E-5</v>
      </c>
      <c r="AG22" s="193">
        <f>(AG58/SUM(old_ru[])+AG94/SUM(Dostoevsky[])+AG130/SUM(crypt_ru[]))/3</f>
        <v>1.4547459080679547E-3</v>
      </c>
      <c r="AH22" s="193">
        <f>(AH58/SUM(old_ru[])+AH94/SUM(Dostoevsky[])+AH130/SUM(crypt_ru[]))/3</f>
        <v>1.2212472725577967E-4</v>
      </c>
    </row>
    <row r="23" spans="1:69" ht="15" customHeight="1">
      <c r="A23" s="186" t="s">
        <v>180</v>
      </c>
      <c r="B23" s="193">
        <f>(B59/SUM(old_ru[])+B95/SUM(Dostoevsky[])+B131/SUM(crypt_ru[]))/3</f>
        <v>4.0315864604017782E-4</v>
      </c>
      <c r="C23" s="193">
        <f>(C59/SUM(old_ru[])+C95/SUM(Dostoevsky[])+C131/SUM(crypt_ru[]))/3</f>
        <v>3.0080843180668281E-6</v>
      </c>
      <c r="D23" s="193">
        <f>(D59/SUM(old_ru[])+D95/SUM(Dostoevsky[])+D131/SUM(crypt_ru[]))/3</f>
        <v>3.9849495379120099E-6</v>
      </c>
      <c r="E23" s="193">
        <f>(E59/SUM(old_ru[])+E95/SUM(Dostoevsky[])+E131/SUM(crypt_ru[]))/3</f>
        <v>4.8982994638790911E-6</v>
      </c>
      <c r="F23" s="193">
        <f>(F59/SUM(old_ru[])+F95/SUM(Dostoevsky[])+F131/SUM(crypt_ru[]))/3</f>
        <v>2.3399034264692132E-6</v>
      </c>
      <c r="G23" s="193">
        <f>(G59/SUM(old_ru[])+G95/SUM(Dostoevsky[])+G131/SUM(crypt_ru[]))/3</f>
        <v>3.536694861742181E-4</v>
      </c>
      <c r="H23" s="193">
        <f>(H59/SUM(old_ru[])+H95/SUM(Dostoevsky[])+H131/SUM(crypt_ru[]))/3</f>
        <v>4.1539002196277558E-6</v>
      </c>
      <c r="I23" s="193">
        <f>(I59/SUM(old_ru[])+I95/SUM(Dostoevsky[])+I131/SUM(crypt_ru[]))/3</f>
        <v>2.5660178726752501E-7</v>
      </c>
      <c r="J23" s="193">
        <f>(J59/SUM(old_ru[])+J95/SUM(Dostoevsky[])+J131/SUM(crypt_ru[]))/3</f>
        <v>1.4036879947060156E-6</v>
      </c>
      <c r="K23" s="193">
        <f>(K59/SUM(old_ru[])+K95/SUM(Dostoevsky[])+K131/SUM(crypt_ru[]))/3</f>
        <v>6.7473301845213712E-4</v>
      </c>
      <c r="L23" s="193">
        <f>(L59/SUM(old_ru[])+L95/SUM(Dostoevsky[])+L131/SUM(crypt_ru[]))/3</f>
        <v>5.0812235102480204E-8</v>
      </c>
      <c r="M23" s="193">
        <f>(M59/SUM(old_ru[])+M95/SUM(Dostoevsky[])+M131/SUM(crypt_ru[]))/3</f>
        <v>5.3050013315211166E-6</v>
      </c>
      <c r="N23" s="193">
        <f>(N59/SUM(old_ru[])+N95/SUM(Dostoevsky[])+N131/SUM(crypt_ru[]))/3</f>
        <v>5.8622233239609134E-5</v>
      </c>
      <c r="O23" s="193">
        <f>(O59/SUM(old_ru[])+O95/SUM(Dostoevsky[])+O131/SUM(crypt_ru[]))/3</f>
        <v>7.4054289075976607E-6</v>
      </c>
      <c r="P23" s="193">
        <f>(P59/SUM(old_ru[])+P95/SUM(Dostoevsky[])+P131/SUM(crypt_ru[]))/3</f>
        <v>6.6284560691185422E-6</v>
      </c>
      <c r="Q23" s="193">
        <f>(Q59/SUM(old_ru[])+Q95/SUM(Dostoevsky[])+Q131/SUM(crypt_ru[]))/3</f>
        <v>3.4456211075190772E-4</v>
      </c>
      <c r="R23" s="193">
        <f>(R59/SUM(old_ru[])+R95/SUM(Dostoevsky[])+R131/SUM(crypt_ru[]))/3</f>
        <v>5.0736016749826479E-6</v>
      </c>
      <c r="S23" s="193">
        <f>(S59/SUM(old_ru[])+S95/SUM(Dostoevsky[])+S131/SUM(crypt_ru[]))/3</f>
        <v>2.2121131185714907E-4</v>
      </c>
      <c r="T23" s="193">
        <f>(T59/SUM(old_ru[])+T95/SUM(Dostoevsky[])+T131/SUM(crypt_ru[]))/3</f>
        <v>8.8399589990063984E-5</v>
      </c>
      <c r="U23" s="193">
        <f>(U59/SUM(old_ru[])+U95/SUM(Dostoevsky[])+U131/SUM(crypt_ru[]))/3</f>
        <v>2.7461379691246499E-5</v>
      </c>
      <c r="V23" s="193">
        <f>(V59/SUM(old_ru[])+V95/SUM(Dostoevsky[])+V131/SUM(crypt_ru[]))/3</f>
        <v>1.0526705807258577E-4</v>
      </c>
      <c r="W23" s="217">
        <f>(W59/SUM(old_ru[])+W95/SUM(Dostoevsky[])+W131/SUM(crypt_ru[]))/3</f>
        <v>4.2464350450664797E-5</v>
      </c>
      <c r="X23" s="193">
        <f>(X59/SUM(old_ru[])+X95/SUM(Dostoevsky[])+X131/SUM(crypt_ru[]))/3</f>
        <v>7.2915557372059076E-7</v>
      </c>
      <c r="Y23" s="193">
        <f>(Y59/SUM(old_ru[])+Y95/SUM(Dostoevsky[])+Y131/SUM(crypt_ru[]))/3</f>
        <v>2.2865505796116087E-7</v>
      </c>
      <c r="Z23" s="193">
        <f>(Z59/SUM(old_ru[])+Z95/SUM(Dostoevsky[])+Z131/SUM(crypt_ru[]))/3</f>
        <v>1.1460198883831118E-6</v>
      </c>
      <c r="AA23" s="193">
        <f>(AA59/SUM(old_ru[])+AA95/SUM(Dostoevsky[])+AA131/SUM(crypt_ru[]))/3</f>
        <v>1.5766535808766317E-6</v>
      </c>
      <c r="AB23" s="193">
        <f>(AB59/SUM(old_ru[])+AB95/SUM(Dostoevsky[])+AB131/SUM(crypt_ru[]))/3</f>
        <v>2.5406117551240102E-8</v>
      </c>
      <c r="AC23" s="193">
        <f>(AC59/SUM(old_ru[])+AC95/SUM(Dostoevsky[])+AC131/SUM(crypt_ru[]))/3</f>
        <v>1.7784282285868071E-8</v>
      </c>
      <c r="AD23" s="193">
        <f>(AD59/SUM(old_ru[])+AD95/SUM(Dostoevsky[])+AD131/SUM(crypt_ru[]))/3</f>
        <v>1.9134023920294266E-5</v>
      </c>
      <c r="AE23" s="193">
        <f>(AE59/SUM(old_ru[])+AE95/SUM(Dostoevsky[])+AE131/SUM(crypt_ru[]))/3</f>
        <v>6.0370247915311787E-5</v>
      </c>
      <c r="AF23" s="193">
        <f>(AF59/SUM(old_ru[])+AF95/SUM(Dostoevsky[])+AF131/SUM(crypt_ru[]))/3</f>
        <v>3.3421747638656351E-6</v>
      </c>
      <c r="AG23" s="193">
        <f>(AG59/SUM(old_ru[])+AG95/SUM(Dostoevsky[])+AG131/SUM(crypt_ru[]))/3</f>
        <v>3.3104171169265854E-6</v>
      </c>
      <c r="AH23" s="193">
        <f>(AH59/SUM(old_ru[])+AH95/SUM(Dostoevsky[])+AH131/SUM(crypt_ru[]))/3</f>
        <v>1.3770115712772132E-6</v>
      </c>
    </row>
    <row r="24" spans="1:69" ht="15" customHeight="1">
      <c r="A24" s="186" t="s">
        <v>181</v>
      </c>
      <c r="B24" s="193">
        <f>(B60/SUM(old_ru[])+B96/SUM(Dostoevsky[])+B132/SUM(crypt_ru[]))/3</f>
        <v>7.3402154225046953E-4</v>
      </c>
      <c r="C24" s="193">
        <f>(C60/SUM(old_ru[])+C96/SUM(Dostoevsky[])+C132/SUM(crypt_ru[]))/3</f>
        <v>1.2350047801203511E-4</v>
      </c>
      <c r="D24" s="193">
        <f>(D60/SUM(old_ru[])+D96/SUM(Dostoevsky[])+D132/SUM(crypt_ru[]))/3</f>
        <v>5.6403940063470988E-4</v>
      </c>
      <c r="E24" s="193">
        <f>(E60/SUM(old_ru[])+E96/SUM(Dostoevsky[])+E132/SUM(crypt_ru[]))/3</f>
        <v>1.4812662775445212E-4</v>
      </c>
      <c r="F24" s="193">
        <f>(F60/SUM(old_ru[])+F96/SUM(Dostoevsky[])+F132/SUM(crypt_ru[]))/3</f>
        <v>2.982654903085419E-4</v>
      </c>
      <c r="G24" s="193">
        <f>(G60/SUM(old_ru[])+G96/SUM(Dostoevsky[])+G132/SUM(crypt_ru[]))/3</f>
        <v>2.2133600528530503E-4</v>
      </c>
      <c r="H24" s="193">
        <f>(H60/SUM(old_ru[])+H96/SUM(Dostoevsky[])+H132/SUM(crypt_ru[]))/3</f>
        <v>1.261413736419071E-6</v>
      </c>
      <c r="I24" s="193">
        <f>(I60/SUM(old_ru[])+I96/SUM(Dostoevsky[])+I132/SUM(crypt_ru[]))/3</f>
        <v>1.9785014043028226E-5</v>
      </c>
      <c r="J24" s="193">
        <f>(J60/SUM(old_ru[])+J96/SUM(Dostoevsky[])+J132/SUM(crypt_ru[]))/3</f>
        <v>1.8630356217110242E-4</v>
      </c>
      <c r="K24" s="193">
        <f>(K60/SUM(old_ru[])+K96/SUM(Dostoevsky[])+K132/SUM(crypt_ru[]))/3</f>
        <v>7.5199611405394728E-4</v>
      </c>
      <c r="L24" s="193">
        <f>(L60/SUM(old_ru[])+L96/SUM(Dostoevsky[])+L132/SUM(crypt_ru[]))/3</f>
        <v>3.9506512792178351E-7</v>
      </c>
      <c r="M24" s="193">
        <f>(M60/SUM(old_ru[])+M96/SUM(Dostoevsky[])+M132/SUM(crypt_ru[]))/3</f>
        <v>3.9124072206958425E-4</v>
      </c>
      <c r="N24" s="193">
        <f>(N60/SUM(old_ru[])+N96/SUM(Dostoevsky[])+N132/SUM(crypt_ru[]))/3</f>
        <v>3.402935597330136E-4</v>
      </c>
      <c r="O24" s="193">
        <f>(O60/SUM(old_ru[])+O96/SUM(Dostoevsky[])+O132/SUM(crypt_ru[]))/3</f>
        <v>3.3645144107272211E-4</v>
      </c>
      <c r="P24" s="193">
        <f>(P60/SUM(old_ru[])+P96/SUM(Dostoevsky[])+P132/SUM(crypt_ru[]))/3</f>
        <v>5.205895247477792E-4</v>
      </c>
      <c r="Q24" s="193">
        <f>(Q60/SUM(old_ru[])+Q96/SUM(Dostoevsky[])+Q132/SUM(crypt_ru[]))/3</f>
        <v>3.1227159093096548E-3</v>
      </c>
      <c r="R24" s="193">
        <f>(R60/SUM(old_ru[])+R96/SUM(Dostoevsky[])+R132/SUM(crypt_ru[]))/3</f>
        <v>5.684114194217919E-4</v>
      </c>
      <c r="S24" s="193">
        <f>(S60/SUM(old_ru[])+S96/SUM(Dostoevsky[])+S132/SUM(crypt_ru[]))/3</f>
        <v>4.381830249450421E-4</v>
      </c>
      <c r="T24" s="193">
        <f>(T60/SUM(old_ru[])+T96/SUM(Dostoevsky[])+T132/SUM(crypt_ru[]))/3</f>
        <v>5.1559590649280583E-4</v>
      </c>
      <c r="U24" s="193">
        <f>(U60/SUM(old_ru[])+U96/SUM(Dostoevsky[])+U132/SUM(crypt_ru[]))/3</f>
        <v>2.1955488483534329E-4</v>
      </c>
      <c r="V24" s="193">
        <f>(V60/SUM(old_ru[])+V96/SUM(Dostoevsky[])+V132/SUM(crypt_ru[]))/3</f>
        <v>3.2227333823798394E-4</v>
      </c>
      <c r="W24" s="193">
        <f>(W60/SUM(old_ru[])+W96/SUM(Dostoevsky[])+W132/SUM(crypt_ru[]))/3</f>
        <v>9.6713537971885105E-5</v>
      </c>
      <c r="X24" s="217">
        <f>(X60/SUM(old_ru[])+X96/SUM(Dostoevsky[])+X132/SUM(crypt_ru[]))/3</f>
        <v>1.7413352969619964E-5</v>
      </c>
      <c r="Y24" s="193">
        <f>(Y60/SUM(old_ru[])+Y96/SUM(Dostoevsky[])+Y132/SUM(crypt_ru[]))/3</f>
        <v>1.5064557402007816E-5</v>
      </c>
      <c r="Z24" s="193">
        <f>(Z60/SUM(old_ru[])+Z96/SUM(Dostoevsky[])+Z132/SUM(crypt_ru[]))/3</f>
        <v>9.7760270014996215E-5</v>
      </c>
      <c r="AA24" s="193">
        <f>(AA60/SUM(old_ru[])+AA96/SUM(Dostoevsky[])+AA132/SUM(crypt_ru[]))/3</f>
        <v>2.1652882873622001E-5</v>
      </c>
      <c r="AB24" s="193">
        <f>(AB60/SUM(old_ru[])+AB96/SUM(Dostoevsky[])+AB132/SUM(crypt_ru[]))/3</f>
        <v>6.3007171527075451E-7</v>
      </c>
      <c r="AC24" s="193">
        <f>(AC60/SUM(old_ru[])+AC96/SUM(Dostoevsky[])+AC132/SUM(crypt_ru[]))/3</f>
        <v>1.3516054537259734E-6</v>
      </c>
      <c r="AD24" s="193">
        <f>(AD60/SUM(old_ru[])+AD96/SUM(Dostoevsky[])+AD132/SUM(crypt_ru[]))/3</f>
        <v>4.2936338661595768E-7</v>
      </c>
      <c r="AE24" s="193">
        <f>(AE60/SUM(old_ru[])+AE96/SUM(Dostoevsky[])+AE132/SUM(crypt_ru[]))/3</f>
        <v>2.5660178726752501E-6</v>
      </c>
      <c r="AF24" s="193">
        <f>(AF60/SUM(old_ru[])+AF96/SUM(Dostoevsky[])+AF132/SUM(crypt_ru[]))/3</f>
        <v>3.2804786955805581E-5</v>
      </c>
      <c r="AG24" s="193">
        <f>(AG60/SUM(old_ru[])+AG96/SUM(Dostoevsky[])+AG132/SUM(crypt_ru[]))/3</f>
        <v>2.638425307696284E-6</v>
      </c>
      <c r="AH24" s="193">
        <f>(AH60/SUM(old_ru[])+AH96/SUM(Dostoevsky[])+AH132/SUM(crypt_ru[]))/3</f>
        <v>1.3241668467706341E-5</v>
      </c>
      <c r="BQ24" s="128" t="s">
        <v>37</v>
      </c>
    </row>
    <row r="25" spans="1:69" ht="15" customHeight="1">
      <c r="A25" s="186" t="s">
        <v>182</v>
      </c>
      <c r="B25" s="193">
        <f>(B61/SUM(old_ru[])+B97/SUM(Dostoevsky[])+B133/SUM(crypt_ru[]))/3</f>
        <v>6.737959266293526E-4</v>
      </c>
      <c r="C25" s="193">
        <f>(C61/SUM(old_ru[])+C97/SUM(Dostoevsky[])+C133/SUM(crypt_ru[]))/3</f>
        <v>5.2336602155554602E-6</v>
      </c>
      <c r="D25" s="193">
        <f>(D61/SUM(old_ru[])+D97/SUM(Dostoevsky[])+D133/SUM(crypt_ru[]))/3</f>
        <v>6.1484093226922936E-5</v>
      </c>
      <c r="E25" s="193">
        <f>(E61/SUM(old_ru[])+E97/SUM(Dostoevsky[])+E133/SUM(crypt_ru[]))/3</f>
        <v>3.8363237502372548E-6</v>
      </c>
      <c r="F25" s="193">
        <f>(F61/SUM(old_ru[])+F97/SUM(Dostoevsky[])+F133/SUM(crypt_ru[]))/3</f>
        <v>5.5093165909864158E-6</v>
      </c>
      <c r="G25" s="193">
        <f>(G61/SUM(old_ru[])+G97/SUM(Dostoevsky[])+G133/SUM(crypt_ru[]))/3</f>
        <v>1.3381729032922078E-3</v>
      </c>
      <c r="H25" s="193">
        <f>(H61/SUM(old_ru[])+H97/SUM(Dostoevsky[])+H133/SUM(crypt_ru[]))/3</f>
        <v>3.1757646939050125E-8</v>
      </c>
      <c r="I25" s="193">
        <f>(I61/SUM(old_ru[])+I97/SUM(Dostoevsky[])+I133/SUM(crypt_ru[]))/3</f>
        <v>6.9358700914885472E-7</v>
      </c>
      <c r="J25" s="193">
        <f>(J61/SUM(old_ru[])+J97/SUM(Dostoevsky[])+J133/SUM(crypt_ru[]))/3</f>
        <v>8.4615074504405147E-6</v>
      </c>
      <c r="K25" s="193">
        <f>(K61/SUM(old_ru[])+K97/SUM(Dostoevsky[])+K133/SUM(crypt_ru[]))/3</f>
        <v>1.602994997559711E-3</v>
      </c>
      <c r="L25" s="193">
        <f>(L61/SUM(old_ru[])+L97/SUM(Dostoevsky[])+L133/SUM(crypt_ru[]))/3</f>
        <v>1.1432752898058043E-7</v>
      </c>
      <c r="M25" s="193">
        <f>(M61/SUM(old_ru[])+M97/SUM(Dostoevsky[])+M133/SUM(crypt_ru[]))/3</f>
        <v>2.1014797305528551E-4</v>
      </c>
      <c r="N25" s="193">
        <f>(N61/SUM(old_ru[])+N97/SUM(Dostoevsky[])+N133/SUM(crypt_ru[]))/3</f>
        <v>3.9455700557075871E-6</v>
      </c>
      <c r="O25" s="193">
        <f>(O61/SUM(old_ru[])+O97/SUM(Dostoevsky[])+O133/SUM(crypt_ru[]))/3</f>
        <v>6.0472679376616934E-6</v>
      </c>
      <c r="P25" s="193">
        <f>(P61/SUM(old_ru[])+P97/SUM(Dostoevsky[])+P133/SUM(crypt_ru[]))/3</f>
        <v>6.8113801154874705E-6</v>
      </c>
      <c r="Q25" s="193">
        <f>(Q61/SUM(old_ru[])+Q97/SUM(Dostoevsky[])+Q133/SUM(crypt_ru[]))/3</f>
        <v>2.2017185797298047E-4</v>
      </c>
      <c r="R25" s="193">
        <f>(R61/SUM(old_ru[])+R97/SUM(Dostoevsky[])+R133/SUM(crypt_ru[]))/3</f>
        <v>1.049780777217241E-5</v>
      </c>
      <c r="S25" s="193">
        <f>(S61/SUM(old_ru[])+S97/SUM(Dostoevsky[])+S133/SUM(crypt_ru[]))/3</f>
        <v>4.155170525505318E-6</v>
      </c>
      <c r="T25" s="193">
        <f>(T61/SUM(old_ru[])+T97/SUM(Dostoevsky[])+T133/SUM(crypt_ru[]))/3</f>
        <v>1.0989416146788905E-5</v>
      </c>
      <c r="U25" s="193">
        <f>(U61/SUM(old_ru[])+U97/SUM(Dostoevsky[])+U133/SUM(crypt_ru[]))/3</f>
        <v>5.3473293991250297E-6</v>
      </c>
      <c r="V25" s="193">
        <f>(V61/SUM(old_ru[])+V97/SUM(Dostoevsky[])+V133/SUM(crypt_ru[]))/3</f>
        <v>2.1925728412608032E-4</v>
      </c>
      <c r="W25" s="193">
        <f>(W61/SUM(old_ru[])+W97/SUM(Dostoevsky[])+W133/SUM(crypt_ru[]))/3</f>
        <v>1.3071447480113033E-6</v>
      </c>
      <c r="X25" s="193">
        <f>(X61/SUM(old_ru[])+X97/SUM(Dostoevsky[])+X133/SUM(crypt_ru[]))/3</f>
        <v>2.0871125568343742E-6</v>
      </c>
      <c r="Y25" s="217">
        <f>(Y61/SUM(old_ru[])+Y97/SUM(Dostoevsky[])+Y133/SUM(crypt_ru[]))/3</f>
        <v>2.9382174948009177E-6</v>
      </c>
      <c r="Z25" s="193">
        <f>(Z61/SUM(old_ru[])+Z97/SUM(Dostoevsky[])+Z133/SUM(crypt_ru[]))/3</f>
        <v>1.0111634785393561E-6</v>
      </c>
      <c r="AA25" s="193">
        <f>(AA61/SUM(old_ru[])+AA97/SUM(Dostoevsky[])+AA133/SUM(crypt_ru[]))/3</f>
        <v>9.9973072564129786E-7</v>
      </c>
      <c r="AB25" s="193">
        <f>(AB61/SUM(old_ru[])+AB97/SUM(Dostoevsky[])+AB133/SUM(crypt_ru[]))/3</f>
        <v>1.2703058775620051E-8</v>
      </c>
      <c r="AC25" s="193">
        <f>(AC61/SUM(old_ru[])+AC97/SUM(Dostoevsky[])+AC133/SUM(crypt_ru[]))/3</f>
        <v>3.1757646939050125E-8</v>
      </c>
      <c r="AD25" s="193">
        <f>(AD61/SUM(old_ru[])+AD97/SUM(Dostoevsky[])+AD133/SUM(crypt_ru[]))/3</f>
        <v>2.364411012584616E-4</v>
      </c>
      <c r="AE25" s="193">
        <f>(AE61/SUM(old_ru[])+AE97/SUM(Dostoevsky[])+AE133/SUM(crypt_ru[]))/3</f>
        <v>2.6168301077777303E-7</v>
      </c>
      <c r="AF25" s="193">
        <f>(AF61/SUM(old_ru[])+AF97/SUM(Dostoevsky[])+AF133/SUM(crypt_ru[]))/3</f>
        <v>1.5980447939730022E-6</v>
      </c>
      <c r="AG25" s="193">
        <f>(AG61/SUM(old_ru[])+AG97/SUM(Dostoevsky[])+AG133/SUM(crypt_ru[]))/3</f>
        <v>1.812726487280981E-6</v>
      </c>
      <c r="AH25" s="193">
        <f>(AH61/SUM(old_ru[])+AH97/SUM(Dostoevsky[])+AH133/SUM(crypt_ru[]))/3</f>
        <v>1.6742631466267226E-6</v>
      </c>
    </row>
    <row r="26" spans="1:69" ht="15" customHeight="1">
      <c r="A26" s="186" t="s">
        <v>183</v>
      </c>
      <c r="B26" s="193">
        <f>(B62/SUM(old_ru[])+B98/SUM(Dostoevsky[])+B134/SUM(crypt_ru[]))/3</f>
        <v>2.9666648721906725E-3</v>
      </c>
      <c r="C26" s="193">
        <f>(C62/SUM(old_ru[])+C98/SUM(Dostoevsky[])+C134/SUM(crypt_ru[]))/3</f>
        <v>4.864001205184917E-6</v>
      </c>
      <c r="D26" s="193">
        <f>(D62/SUM(old_ru[])+D98/SUM(Dostoevsky[])+D134/SUM(crypt_ru[]))/3</f>
        <v>1.2985270667260998E-5</v>
      </c>
      <c r="E26" s="193">
        <f>(E62/SUM(old_ru[])+E98/SUM(Dostoevsky[])+E134/SUM(crypt_ru[]))/3</f>
        <v>3.1363852117005907E-6</v>
      </c>
      <c r="F26" s="193">
        <f>(F62/SUM(old_ru[])+F98/SUM(Dostoevsky[])+F134/SUM(crypt_ru[]))/3</f>
        <v>3.384094857825181E-6</v>
      </c>
      <c r="G26" s="193">
        <f>(G62/SUM(old_ru[])+G98/SUM(Dostoevsky[])+G134/SUM(crypt_ru[]))/3</f>
        <v>4.9745088852305467E-3</v>
      </c>
      <c r="H26" s="193">
        <f>(H62/SUM(old_ru[])+H98/SUM(Dostoevsky[])+H134/SUM(crypt_ru[]))/3</f>
        <v>7.0230130746893005E-5</v>
      </c>
      <c r="I26" s="193">
        <f>(I62/SUM(old_ru[])+I98/SUM(Dostoevsky[])+I134/SUM(crypt_ru[]))/3</f>
        <v>7.3855583721454976E-6</v>
      </c>
      <c r="J26" s="193">
        <f>(J62/SUM(old_ru[])+J98/SUM(Dostoevsky[])+J134/SUM(crypt_ru[]))/3</f>
        <v>2.6993999898192606E-6</v>
      </c>
      <c r="K26" s="193">
        <f>(K62/SUM(old_ru[])+K98/SUM(Dostoevsky[])+K134/SUM(crypt_ru[]))/3</f>
        <v>2.3674921047330418E-3</v>
      </c>
      <c r="L26" s="193">
        <f>(L62/SUM(old_ru[])+L98/SUM(Dostoevsky[])+L134/SUM(crypt_ru[]))/3</f>
        <v>5.8434070367852223E-8</v>
      </c>
      <c r="M26" s="193">
        <f>(M62/SUM(old_ru[])+M98/SUM(Dostoevsky[])+M134/SUM(crypt_ru[]))/3</f>
        <v>4.8552021529549787E-4</v>
      </c>
      <c r="N26" s="193">
        <f>(N62/SUM(old_ru[])+N98/SUM(Dostoevsky[])+N134/SUM(crypt_ru[]))/3</f>
        <v>4.8599473480700448E-5</v>
      </c>
      <c r="O26" s="193">
        <f>(O62/SUM(old_ru[])+O98/SUM(Dostoevsky[])+O134/SUM(crypt_ru[]))/3</f>
        <v>6.1548359636100975E-6</v>
      </c>
      <c r="P26" s="193">
        <f>(P62/SUM(old_ru[])+P98/SUM(Dostoevsky[])+P134/SUM(crypt_ru[]))/3</f>
        <v>1.2582926702657186E-3</v>
      </c>
      <c r="Q26" s="193">
        <f>(Q62/SUM(old_ru[])+Q98/SUM(Dostoevsky[])+Q134/SUM(crypt_ru[]))/3</f>
        <v>5.7947144199290156E-5</v>
      </c>
      <c r="R26" s="193">
        <f>(R62/SUM(old_ru[])+R98/SUM(Dostoevsky[])+R134/SUM(crypt_ru[]))/3</f>
        <v>8.7384341317490315E-6</v>
      </c>
      <c r="S26" s="193">
        <f>(S62/SUM(old_ru[])+S98/SUM(Dostoevsky[])+S134/SUM(crypt_ru[]))/3</f>
        <v>6.8292719252977302E-5</v>
      </c>
      <c r="T26" s="193">
        <f>(T62/SUM(old_ru[])+T98/SUM(Dostoevsky[])+T134/SUM(crypt_ru[]))/3</f>
        <v>9.9744417506168634E-6</v>
      </c>
      <c r="U26" s="193">
        <f>(U62/SUM(old_ru[])+U98/SUM(Dostoevsky[])+U134/SUM(crypt_ru[]))/3</f>
        <v>2.9850467775648357E-3</v>
      </c>
      <c r="V26" s="193">
        <f>(V62/SUM(old_ru[])+V98/SUM(Dostoevsky[])+V134/SUM(crypt_ru[]))/3</f>
        <v>4.8734396056977465E-4</v>
      </c>
      <c r="W26" s="193">
        <f>(W62/SUM(old_ru[])+W98/SUM(Dostoevsky[])+W134/SUM(crypt_ru[]))/3</f>
        <v>1.2309263953575829E-6</v>
      </c>
      <c r="X26" s="193">
        <f>(X62/SUM(old_ru[])+X98/SUM(Dostoevsky[])+X134/SUM(crypt_ru[]))/3</f>
        <v>1.9778662513640419E-6</v>
      </c>
      <c r="Y26" s="193">
        <f>(Y62/SUM(old_ru[])+Y98/SUM(Dostoevsky[])+Y134/SUM(crypt_ru[]))/3</f>
        <v>2.235738344509129E-7</v>
      </c>
      <c r="Z26" s="217">
        <f>(Z62/SUM(old_ru[])+Z98/SUM(Dostoevsky[])+Z134/SUM(crypt_ru[]))/3</f>
        <v>6.0504668948278302E-6</v>
      </c>
      <c r="AA26" s="193">
        <f>(AA62/SUM(old_ru[])+AA98/SUM(Dostoevsky[])+AA134/SUM(crypt_ru[]))/3</f>
        <v>1.7859318902864319E-4</v>
      </c>
      <c r="AB26" s="193">
        <f>(AB62/SUM(old_ru[])+AB98/SUM(Dostoevsky[])+AB134/SUM(crypt_ru[]))/3</f>
        <v>7.1137129143472282E-8</v>
      </c>
      <c r="AC26" s="193">
        <f>(AC62/SUM(old_ru[])+AC98/SUM(Dostoevsky[])+AC134/SUM(crypt_ru[]))/3</f>
        <v>2.7946729306364113E-8</v>
      </c>
      <c r="AD26" s="193">
        <f>(AD62/SUM(old_ru[])+AD98/SUM(Dostoevsky[])+AD134/SUM(crypt_ru[]))/3</f>
        <v>2.045192462874828E-7</v>
      </c>
      <c r="AE26" s="193">
        <f>(AE62/SUM(old_ru[])+AE98/SUM(Dostoevsky[])+AE134/SUM(crypt_ru[]))/3</f>
        <v>2.4136985063464626E-4</v>
      </c>
      <c r="AF26" s="193">
        <f>(AF62/SUM(old_ru[])+AF98/SUM(Dostoevsky[])+AF134/SUM(crypt_ru[]))/3</f>
        <v>2.1506278507124744E-6</v>
      </c>
      <c r="AG26" s="193">
        <f>(AG62/SUM(old_ru[])+AG98/SUM(Dostoevsky[])+AG134/SUM(crypt_ru[]))/3</f>
        <v>4.9287868049405794E-7</v>
      </c>
      <c r="AH26" s="193">
        <f>(AH62/SUM(old_ru[])+AH98/SUM(Dostoevsky[])+AH134/SUM(crypt_ru[]))/3</f>
        <v>8.2188790278261712E-7</v>
      </c>
    </row>
    <row r="27" spans="1:69" ht="15" customHeight="1">
      <c r="A27" s="186" t="s">
        <v>184</v>
      </c>
      <c r="B27" s="193">
        <f>(B63/SUM(old_ru[])+B99/SUM(Dostoevsky[])+B135/SUM(crypt_ru[]))/3</f>
        <v>1.0401033786625335E-3</v>
      </c>
      <c r="C27" s="193">
        <f>(C63/SUM(old_ru[])+C99/SUM(Dostoevsky[])+C135/SUM(crypt_ru[]))/3</f>
        <v>1.6437758055652342E-6</v>
      </c>
      <c r="D27" s="193">
        <f>(D63/SUM(old_ru[])+D99/SUM(Dostoevsky[])+D135/SUM(crypt_ru[]))/3</f>
        <v>2.5559574190658457E-5</v>
      </c>
      <c r="E27" s="193">
        <f>(E63/SUM(old_ru[])+E99/SUM(Dostoevsky[])+E135/SUM(crypt_ru[]))/3</f>
        <v>1.018785313804728E-6</v>
      </c>
      <c r="F27" s="193">
        <f>(F63/SUM(old_ru[])+F99/SUM(Dostoevsky[])+F135/SUM(crypt_ru[]))/3</f>
        <v>1.1826547720102266E-6</v>
      </c>
      <c r="G27" s="193">
        <f>(G63/SUM(old_ru[])+G99/SUM(Dostoevsky[])+G135/SUM(crypt_ru[]))/3</f>
        <v>2.3786930369470668E-3</v>
      </c>
      <c r="H27" s="193">
        <f>(H63/SUM(old_ru[])+H99/SUM(Dostoevsky[])+H135/SUM(crypt_ru[]))/3</f>
        <v>3.1537884022231895E-5</v>
      </c>
      <c r="I27" s="193">
        <f>(I63/SUM(old_ru[])+I99/SUM(Dostoevsky[])+I135/SUM(crypt_ru[]))/3</f>
        <v>1.2321967012351448E-7</v>
      </c>
      <c r="J27" s="193">
        <f>(J63/SUM(old_ru[])+J99/SUM(Dostoevsky[])+J135/SUM(crypt_ru[]))/3</f>
        <v>6.3896385641368857E-7</v>
      </c>
      <c r="K27" s="193">
        <f>(K63/SUM(old_ru[])+K99/SUM(Dostoevsky[])+K135/SUM(crypt_ru[]))/3</f>
        <v>2.1230102285565611E-3</v>
      </c>
      <c r="L27" s="193">
        <f>(L63/SUM(old_ru[])+L99/SUM(Dostoevsky[])+L135/SUM(crypt_ru[]))/3</f>
        <v>4.9541929224918199E-8</v>
      </c>
      <c r="M27" s="193">
        <f>(M63/SUM(old_ru[])+M99/SUM(Dostoevsky[])+M135/SUM(crypt_ru[]))/3</f>
        <v>4.2316469626983255E-4</v>
      </c>
      <c r="N27" s="193">
        <f>(N63/SUM(old_ru[])+N99/SUM(Dostoevsky[])+N135/SUM(crypt_ru[]))/3</f>
        <v>5.2701573033522723E-4</v>
      </c>
      <c r="O27" s="193">
        <f>(O63/SUM(old_ru[])+O99/SUM(Dostoevsky[])+O135/SUM(crypt_ru[]))/3</f>
        <v>1.1935497268861491E-5</v>
      </c>
      <c r="P27" s="193">
        <f>(P63/SUM(old_ru[])+P99/SUM(Dostoevsky[])+P135/SUM(crypt_ru[]))/3</f>
        <v>4.3894192866464343E-4</v>
      </c>
      <c r="Q27" s="193">
        <f>(Q63/SUM(old_ru[])+Q99/SUM(Dostoevsky[])+Q135/SUM(crypt_ru[]))/3</f>
        <v>3.1100925771197492E-4</v>
      </c>
      <c r="R27" s="193">
        <f>(R63/SUM(old_ru[])+R99/SUM(Dostoevsky[])+R135/SUM(crypt_ru[]))/3</f>
        <v>9.0255232600780459E-6</v>
      </c>
      <c r="S27" s="193">
        <f>(S63/SUM(old_ru[])+S99/SUM(Dostoevsky[])+S135/SUM(crypt_ru[]))/3</f>
        <v>1.374089867758821E-5</v>
      </c>
      <c r="T27" s="193">
        <f>(T63/SUM(old_ru[])+T99/SUM(Dostoevsky[])+T135/SUM(crypt_ru[]))/3</f>
        <v>7.4160457132069851E-6</v>
      </c>
      <c r="U27" s="193">
        <f>(U63/SUM(old_ru[])+U99/SUM(Dostoevsky[])+U135/SUM(crypt_ru[]))/3</f>
        <v>8.2261939337726896E-5</v>
      </c>
      <c r="V27" s="193">
        <f>(V63/SUM(old_ru[])+V99/SUM(Dostoevsky[])+V135/SUM(crypt_ru[]))/3</f>
        <v>2.1830085501720934E-4</v>
      </c>
      <c r="W27" s="193">
        <f>(W63/SUM(old_ru[])+W99/SUM(Dostoevsky[])+W135/SUM(crypt_ru[]))/3</f>
        <v>7.075603738020368E-7</v>
      </c>
      <c r="X27" s="193">
        <f>(X63/SUM(old_ru[])+X99/SUM(Dostoevsky[])+X135/SUM(crypt_ru[]))/3</f>
        <v>1.1153285604994405E-6</v>
      </c>
      <c r="Y27" s="193">
        <f>(Y63/SUM(old_ru[])+Y99/SUM(Dostoevsky[])+Y135/SUM(crypt_ru[]))/3</f>
        <v>2.1010859214875561E-6</v>
      </c>
      <c r="Z27" s="193">
        <f>(Z63/SUM(old_ru[])+Z99/SUM(Dostoevsky[])+Z135/SUM(crypt_ru[]))/3</f>
        <v>4.3825552775889174E-7</v>
      </c>
      <c r="AA27" s="217">
        <f>(AA63/SUM(old_ru[])+AA99/SUM(Dostoevsky[])+AA135/SUM(crypt_ru[]))/3</f>
        <v>7.4566955012889691E-7</v>
      </c>
      <c r="AB27" s="193">
        <f>(AB63/SUM(old_ru[])+AB99/SUM(Dostoevsky[])+AB135/SUM(crypt_ru[]))/3</f>
        <v>2.1595199918554086E-8</v>
      </c>
      <c r="AC27" s="193">
        <f>(AC63/SUM(old_ru[])+AC99/SUM(Dostoevsky[])+AC135/SUM(crypt_ru[]))/3</f>
        <v>2.2865505796116092E-8</v>
      </c>
      <c r="AD27" s="193">
        <f>(AD63/SUM(old_ru[])+AD99/SUM(Dostoevsky[])+AD135/SUM(crypt_ru[]))/3</f>
        <v>2.9725157534950918E-7</v>
      </c>
      <c r="AE27" s="193">
        <f>(AE63/SUM(old_ru[])+AE99/SUM(Dostoevsky[])+AE135/SUM(crypt_ru[]))/3</f>
        <v>4.3645587819419643E-4</v>
      </c>
      <c r="AF27" s="193">
        <f>(AF63/SUM(old_ru[])+AF99/SUM(Dostoevsky[])+AF135/SUM(crypt_ru[]))/3</f>
        <v>1.6374242761774246E-6</v>
      </c>
      <c r="AG27" s="193">
        <f>(AG63/SUM(old_ru[])+AG99/SUM(Dostoevsky[])+AG135/SUM(crypt_ru[]))/3</f>
        <v>2.5571257315323156E-6</v>
      </c>
      <c r="AH27" s="193">
        <f>(AH63/SUM(old_ru[])+AH99/SUM(Dostoevsky[])+AH135/SUM(crypt_ru[]))/3</f>
        <v>3.8744329265641153E-7</v>
      </c>
    </row>
    <row r="28" spans="1:69" ht="15" customHeight="1">
      <c r="A28" s="186" t="s">
        <v>185</v>
      </c>
      <c r="B28" s="193">
        <f>(B64/SUM(old_ru[])+B100/SUM(Dostoevsky[])+B136/SUM(crypt_ru[]))/3</f>
        <v>5.5189574325859242E-4</v>
      </c>
      <c r="C28" s="193">
        <f>(C64/SUM(old_ru[])+C100/SUM(Dostoevsky[])+C136/SUM(crypt_ru[]))/3</f>
        <v>1.2957119951132451E-7</v>
      </c>
      <c r="D28" s="193">
        <f>(D64/SUM(old_ru[])+D100/SUM(Dostoevsky[])+D136/SUM(crypt_ru[]))/3</f>
        <v>5.8688131543364628E-7</v>
      </c>
      <c r="E28" s="193">
        <f>(E64/SUM(old_ru[])+E100/SUM(Dostoevsky[])+E136/SUM(crypt_ru[]))/3</f>
        <v>9.0191717306902348E-8</v>
      </c>
      <c r="F28" s="193">
        <f>(F64/SUM(old_ru[])+F100/SUM(Dostoevsky[])+F136/SUM(crypt_ru[]))/3</f>
        <v>1.3973364653182055E-7</v>
      </c>
      <c r="G28" s="193">
        <f>(G64/SUM(old_ru[])+G100/SUM(Dostoevsky[])+G136/SUM(crypt_ru[]))/3</f>
        <v>1.7535781163686356E-3</v>
      </c>
      <c r="H28" s="193">
        <f>(H64/SUM(old_ru[])+H100/SUM(Dostoevsky[])+H136/SUM(crypt_ru[]))/3</f>
        <v>5.0911318960930036E-5</v>
      </c>
      <c r="I28" s="193">
        <f>(I64/SUM(old_ru[])+I100/SUM(Dostoevsky[])+I136/SUM(crypt_ru[]))/3</f>
        <v>1.7784282285868071E-8</v>
      </c>
      <c r="J28" s="193">
        <f>(J64/SUM(old_ru[])+J100/SUM(Dostoevsky[])+J136/SUM(crypt_ru[]))/3</f>
        <v>7.2407435021034287E-8</v>
      </c>
      <c r="K28" s="193">
        <f>(K64/SUM(old_ru[])+K100/SUM(Dostoevsky[])+K136/SUM(crypt_ru[]))/3</f>
        <v>1.0381830817200409E-3</v>
      </c>
      <c r="L28" s="193">
        <f>(L64/SUM(old_ru[])+L100/SUM(Dostoevsky[])+L136/SUM(crypt_ru[]))/3</f>
        <v>3.1757646939050125E-8</v>
      </c>
      <c r="M28" s="193">
        <f>(M64/SUM(old_ru[])+M100/SUM(Dostoevsky[])+M136/SUM(crypt_ru[]))/3</f>
        <v>1.9943802277723477E-7</v>
      </c>
      <c r="N28" s="193">
        <f>(N64/SUM(old_ru[])+N100/SUM(Dostoevsky[])+N136/SUM(crypt_ru[]))/3</f>
        <v>7.8758964408844314E-8</v>
      </c>
      <c r="O28" s="193">
        <f>(O64/SUM(old_ru[])+O100/SUM(Dostoevsky[])+O136/SUM(crypt_ru[]))/3</f>
        <v>1.9308649338942477E-7</v>
      </c>
      <c r="P28" s="193">
        <f>(P64/SUM(old_ru[])+P100/SUM(Dostoevsky[])+P136/SUM(crypt_ru[]))/3</f>
        <v>1.209660506935654E-4</v>
      </c>
      <c r="Q28" s="193">
        <f>(Q64/SUM(old_ru[])+Q100/SUM(Dostoevsky[])+Q136/SUM(crypt_ru[]))/3</f>
        <v>8.7270013788509744E-7</v>
      </c>
      <c r="R28" s="193">
        <f>(R64/SUM(old_ru[])+R100/SUM(Dostoevsky[])+R136/SUM(crypt_ru[]))/3</f>
        <v>4.1411971608521361E-7</v>
      </c>
      <c r="S28" s="193">
        <f>(S64/SUM(old_ru[])+S100/SUM(Dostoevsky[])+S136/SUM(crypt_ru[]))/3</f>
        <v>3.2500543952701585E-6</v>
      </c>
      <c r="T28" s="193">
        <f>(T64/SUM(old_ru[])+T100/SUM(Dostoevsky[])+T136/SUM(crypt_ru[]))/3</f>
        <v>3.3663105755393132E-7</v>
      </c>
      <c r="U28" s="193">
        <f>(U64/SUM(old_ru[])+U100/SUM(Dostoevsky[])+U136/SUM(crypt_ru[]))/3</f>
        <v>1.257602818786385E-7</v>
      </c>
      <c r="V28" s="193">
        <f>(V64/SUM(old_ru[])+V100/SUM(Dostoevsky[])+V136/SUM(crypt_ru[]))/3</f>
        <v>1.7290741113760891E-4</v>
      </c>
      <c r="W28" s="193">
        <f>(W64/SUM(old_ru[])+W100/SUM(Dostoevsky[])+W136/SUM(crypt_ru[]))/3</f>
        <v>4.4460705714670178E-8</v>
      </c>
      <c r="X28" s="193">
        <f>(X64/SUM(old_ru[])+X100/SUM(Dostoevsky[])+X136/SUM(crypt_ru[]))/3</f>
        <v>3.302795281661213E-8</v>
      </c>
      <c r="Y28" s="193">
        <f>(Y64/SUM(old_ru[])+Y100/SUM(Dostoevsky[])+Y136/SUM(crypt_ru[]))/3</f>
        <v>1.9054588163430076E-8</v>
      </c>
      <c r="Z28" s="193">
        <f>(Z64/SUM(old_ru[])+Z100/SUM(Dostoevsky[])+Z136/SUM(crypt_ru[]))/3</f>
        <v>4.3190399837108173E-8</v>
      </c>
      <c r="AA28" s="193">
        <f>(AA64/SUM(old_ru[])+AA100/SUM(Dostoevsky[])+AA136/SUM(crypt_ru[]))/3</f>
        <v>3.302795281661213E-8</v>
      </c>
      <c r="AB28" s="217">
        <f>(AB64/SUM(old_ru[])+AB100/SUM(Dostoevsky[])+AB136/SUM(crypt_ru[]))/3</f>
        <v>4.0649788081984162E-8</v>
      </c>
      <c r="AC28" s="193">
        <f>(AC64/SUM(old_ru[])+AC100/SUM(Dostoevsky[])+AC136/SUM(crypt_ru[]))/3</f>
        <v>1.2703058775620051E-9</v>
      </c>
      <c r="AD28" s="193">
        <f>(AD64/SUM(old_ru[])+AD100/SUM(Dostoevsky[])+AD136/SUM(crypt_ru[]))/3</f>
        <v>1.3973364653182056E-8</v>
      </c>
      <c r="AE28" s="193">
        <f>(AE64/SUM(old_ru[])+AE100/SUM(Dostoevsky[])+AE136/SUM(crypt_ru[]))/3</f>
        <v>4.2562998397570133E-5</v>
      </c>
      <c r="AF28" s="193">
        <f>(AF64/SUM(old_ru[])+AF100/SUM(Dostoevsky[])+AF136/SUM(crypt_ru[]))/3</f>
        <v>3.5568564571736141E-8</v>
      </c>
      <c r="AG28" s="193">
        <f>(AG64/SUM(old_ru[])+AG100/SUM(Dostoevsky[])+AG136/SUM(crypt_ru[]))/3</f>
        <v>3.8109176326860152E-8</v>
      </c>
      <c r="AH28" s="193">
        <f>(AH64/SUM(old_ru[])+AH100/SUM(Dostoevsky[])+AH136/SUM(crypt_ru[]))/3</f>
        <v>1.3084150538888652E-7</v>
      </c>
    </row>
    <row r="29" spans="1:69" ht="15" customHeight="1">
      <c r="A29" s="186" t="s">
        <v>205</v>
      </c>
      <c r="B29" s="193">
        <f>(B65/SUM(old_ru[])+B101/SUM(Dostoevsky[])+B137/SUM(crypt_ru[]))/3</f>
        <v>2.5279086963483902E-7</v>
      </c>
      <c r="C29" s="193">
        <f>(C65/SUM(old_ru[])+C101/SUM(Dostoevsky[])+C137/SUM(crypt_ru[]))/3</f>
        <v>1.0924630547033244E-7</v>
      </c>
      <c r="D29" s="193">
        <f>(D65/SUM(old_ru[])+D101/SUM(Dostoevsky[])+D137/SUM(crypt_ru[]))/3</f>
        <v>2.7819698718607908E-7</v>
      </c>
      <c r="E29" s="193">
        <f>(E65/SUM(old_ru[])+E101/SUM(Dostoevsky[])+E137/SUM(crypt_ru[]))/3</f>
        <v>9.7813552572274379E-8</v>
      </c>
      <c r="F29" s="193">
        <f>(F65/SUM(old_ru[])+F101/SUM(Dostoevsky[])+F137/SUM(crypt_ru[]))/3</f>
        <v>1.5878823469525061E-7</v>
      </c>
      <c r="G29" s="193">
        <f>(G65/SUM(old_ru[])+G101/SUM(Dostoevsky[])+G137/SUM(crypt_ru[]))/3</f>
        <v>7.9913848500470222E-5</v>
      </c>
      <c r="H29" s="193">
        <f>(H65/SUM(old_ru[])+H101/SUM(Dostoevsky[])+H137/SUM(crypt_ru[]))/3</f>
        <v>1.5220805024947943E-5</v>
      </c>
      <c r="I29" s="193">
        <f>(I65/SUM(old_ru[])+I101/SUM(Dostoevsky[])+I137/SUM(crypt_ru[]))/3</f>
        <v>3.048734106148812E-8</v>
      </c>
      <c r="J29" s="193">
        <f>(J65/SUM(old_ru[])+J101/SUM(Dostoevsky[])+J137/SUM(crypt_ru[]))/3</f>
        <v>8.5110493796654327E-8</v>
      </c>
      <c r="K29" s="193">
        <f>(K65/SUM(old_ru[])+K101/SUM(Dostoevsky[])+K137/SUM(crypt_ru[]))/3</f>
        <v>4.6366164531013179E-7</v>
      </c>
      <c r="L29" s="193">
        <f>(L65/SUM(old_ru[])+L101/SUM(Dostoevsky[])+L137/SUM(crypt_ru[]))/3</f>
        <v>3.5568564571736141E-8</v>
      </c>
      <c r="M29" s="193">
        <f>(M65/SUM(old_ru[])+M101/SUM(Dostoevsky[])+M137/SUM(crypt_ru[]))/3</f>
        <v>1.6005854057281261E-7</v>
      </c>
      <c r="N29" s="193">
        <f>(N65/SUM(old_ru[])+N101/SUM(Dostoevsky[])+N137/SUM(crypt_ru[]))/3</f>
        <v>8.3840187919092335E-8</v>
      </c>
      <c r="O29" s="193">
        <f>(O65/SUM(old_ru[])+O101/SUM(Dostoevsky[])+O137/SUM(crypt_ru[]))/3</f>
        <v>1.6768037583818467E-7</v>
      </c>
      <c r="P29" s="193">
        <f>(P65/SUM(old_ru[])+P101/SUM(Dostoevsky[])+P137/SUM(crypt_ru[]))/3</f>
        <v>2.3246597559384691E-7</v>
      </c>
      <c r="Q29" s="193">
        <f>(Q65/SUM(old_ru[])+Q101/SUM(Dostoevsky[])+Q137/SUM(crypt_ru[]))/3</f>
        <v>2.1976291681822686E-7</v>
      </c>
      <c r="R29" s="193">
        <f>(R65/SUM(old_ru[])+R101/SUM(Dostoevsky[])+R137/SUM(crypt_ru[]))/3</f>
        <v>2.235738344509129E-7</v>
      </c>
      <c r="S29" s="193">
        <f>(S65/SUM(old_ru[])+S101/SUM(Dostoevsky[])+S137/SUM(crypt_ru[]))/3</f>
        <v>1.1940875249082847E-7</v>
      </c>
      <c r="T29" s="193">
        <f>(T65/SUM(old_ru[])+T101/SUM(Dostoevsky[])+T137/SUM(crypt_ru[]))/3</f>
        <v>2.9217035183926116E-7</v>
      </c>
      <c r="U29" s="193">
        <f>(U65/SUM(old_ru[])+U101/SUM(Dostoevsky[])+U137/SUM(crypt_ru[]))/3</f>
        <v>1.0035416432739839E-7</v>
      </c>
      <c r="V29" s="193">
        <f>(V65/SUM(old_ru[])+V101/SUM(Dostoevsky[])+V137/SUM(crypt_ru[]))/3</f>
        <v>1.3592272889913454E-7</v>
      </c>
      <c r="W29" s="193">
        <f>(W65/SUM(old_ru[])+W101/SUM(Dostoevsky[])+W137/SUM(crypt_ru[]))/3</f>
        <v>1.9054588163430076E-8</v>
      </c>
      <c r="X29" s="193">
        <f>(X65/SUM(old_ru[])+X101/SUM(Dostoevsky[])+X137/SUM(crypt_ru[]))/3</f>
        <v>4.0649788081984162E-8</v>
      </c>
      <c r="Y29" s="193">
        <f>(Y65/SUM(old_ru[])+Y101/SUM(Dostoevsky[])+Y137/SUM(crypt_ru[]))/3</f>
        <v>2.0324894040992081E-8</v>
      </c>
      <c r="Z29" s="193">
        <f>(Z65/SUM(old_ru[])+Z101/SUM(Dostoevsky[])+Z137/SUM(crypt_ru[]))/3</f>
        <v>5.3352846857604215E-8</v>
      </c>
      <c r="AA29" s="193">
        <f>(AA65/SUM(old_ru[])+AA101/SUM(Dostoevsky[])+AA137/SUM(crypt_ru[]))/3</f>
        <v>1.3973364653182056E-8</v>
      </c>
      <c r="AB29" s="193">
        <f>(AB65/SUM(old_ru[])+AB101/SUM(Dostoevsky[])+AB137/SUM(crypt_ru[]))/3</f>
        <v>2.5406117551240101E-9</v>
      </c>
      <c r="AC29" s="217">
        <f>(AC65/SUM(old_ru[])+AC101/SUM(Dostoevsky[])+AC137/SUM(crypt_ru[]))/3</f>
        <v>2.5406117551240101E-9</v>
      </c>
      <c r="AD29" s="193">
        <f>(AD65/SUM(old_ru[])+AD101/SUM(Dostoevsky[])+AD137/SUM(crypt_ru[]))/3</f>
        <v>3.4298258694174136E-8</v>
      </c>
      <c r="AE29" s="193">
        <f>(AE65/SUM(old_ru[])+AE101/SUM(Dostoevsky[])+AE137/SUM(crypt_ru[]))/3</f>
        <v>5.0812235102480203E-9</v>
      </c>
      <c r="AF29" s="193">
        <f>(AF65/SUM(old_ru[])+AF101/SUM(Dostoevsky[])+AF137/SUM(crypt_ru[]))/3</f>
        <v>4.0649788081984162E-8</v>
      </c>
      <c r="AG29" s="193">
        <f>(AG65/SUM(old_ru[])+AG101/SUM(Dostoevsky[])+AG137/SUM(crypt_ru[]))/3</f>
        <v>2.0108942041806537E-6</v>
      </c>
      <c r="AH29" s="193">
        <f>(AH65/SUM(old_ru[])+AH101/SUM(Dostoevsky[])+AH137/SUM(crypt_ru[]))/3</f>
        <v>1.2125763103058038E-4</v>
      </c>
    </row>
    <row r="30" spans="1:69" ht="15" customHeight="1">
      <c r="A30" s="186" t="s">
        <v>186</v>
      </c>
      <c r="B30" s="193">
        <f>(B66/SUM(old_ru[])+B102/SUM(Dostoevsky[])+B138/SUM(crypt_ru[]))/3</f>
        <v>3.4829246550995055E-5</v>
      </c>
      <c r="C30" s="193">
        <f>(C66/SUM(old_ru[])+C102/SUM(Dostoevsky[])+C138/SUM(crypt_ru[]))/3</f>
        <v>2.6242632068799223E-4</v>
      </c>
      <c r="D30" s="193">
        <f>(D66/SUM(old_ru[])+D102/SUM(Dostoevsky[])+D138/SUM(crypt_ru[]))/3</f>
        <v>1.4905093206916355E-3</v>
      </c>
      <c r="E30" s="193">
        <f>(E66/SUM(old_ru[])+E102/SUM(Dostoevsky[])+E138/SUM(crypt_ru[]))/3</f>
        <v>1.9261378692401736E-4</v>
      </c>
      <c r="F30" s="193">
        <f>(F66/SUM(old_ru[])+F102/SUM(Dostoevsky[])+F138/SUM(crypt_ru[]))/3</f>
        <v>3.9613180167958451E-4</v>
      </c>
      <c r="G30" s="193">
        <f>(G66/SUM(old_ru[])+G102/SUM(Dostoevsky[])+G138/SUM(crypt_ru[]))/3</f>
        <v>1.8629347584325252E-3</v>
      </c>
      <c r="H30" s="193">
        <f>(H66/SUM(old_ru[])+H102/SUM(Dostoevsky[])+H138/SUM(crypt_ru[]))/3</f>
        <v>1.1940875249082847E-7</v>
      </c>
      <c r="I30" s="193">
        <f>(I66/SUM(old_ru[])+I102/SUM(Dostoevsky[])+I138/SUM(crypt_ru[]))/3</f>
        <v>3.2947330032903507E-5</v>
      </c>
      <c r="J30" s="193">
        <f>(J66/SUM(old_ru[])+J102/SUM(Dostoevsky[])+J138/SUM(crypt_ru[]))/3</f>
        <v>2.1858109786487517E-4</v>
      </c>
      <c r="K30" s="193">
        <f>(K66/SUM(old_ru[])+K102/SUM(Dostoevsky[])+K138/SUM(crypt_ru[]))/3</f>
        <v>4.4024633184240456E-4</v>
      </c>
      <c r="L30" s="193">
        <f>(L66/SUM(old_ru[])+L102/SUM(Dostoevsky[])+L138/SUM(crypt_ru[]))/3</f>
        <v>1.7511586051696454E-3</v>
      </c>
      <c r="M30" s="193">
        <f>(M66/SUM(old_ru[])+M102/SUM(Dostoevsky[])+M138/SUM(crypt_ru[]))/3</f>
        <v>4.8232128590982226E-4</v>
      </c>
      <c r="N30" s="193">
        <f>(N66/SUM(old_ru[])+N102/SUM(Dostoevsky[])+N138/SUM(crypt_ru[]))/3</f>
        <v>2.0720223771594393E-3</v>
      </c>
      <c r="O30" s="193">
        <f>(O66/SUM(old_ru[])+O102/SUM(Dostoevsky[])+O138/SUM(crypt_ru[]))/3</f>
        <v>1.4615968642358857E-3</v>
      </c>
      <c r="P30" s="193">
        <f>(P66/SUM(old_ru[])+P102/SUM(Dostoevsky[])+P138/SUM(crypt_ru[]))/3</f>
        <v>5.0426887974703866E-4</v>
      </c>
      <c r="Q30" s="193">
        <f>(Q66/SUM(old_ru[])+Q102/SUM(Dostoevsky[])+Q138/SUM(crypt_ru[]))/3</f>
        <v>2.2683866113540609E-4</v>
      </c>
      <c r="R30" s="193">
        <f>(R66/SUM(old_ru[])+R102/SUM(Dostoevsky[])+R138/SUM(crypt_ru[]))/3</f>
        <v>9.7480424370492583E-4</v>
      </c>
      <c r="S30" s="193">
        <f>(S66/SUM(old_ru[])+S102/SUM(Dostoevsky[])+S138/SUM(crypt_ru[]))/3</f>
        <v>4.408795221997391E-4</v>
      </c>
      <c r="T30" s="193">
        <f>(T66/SUM(old_ru[])+T102/SUM(Dostoevsky[])+T138/SUM(crypt_ru[]))/3</f>
        <v>1.3144596974611065E-3</v>
      </c>
      <c r="U30" s="193">
        <f>(U66/SUM(old_ru[])+U102/SUM(Dostoevsky[])+U138/SUM(crypt_ru[]))/3</f>
        <v>8.9599312497680016E-4</v>
      </c>
      <c r="V30" s="193">
        <f>(V66/SUM(old_ru[])+V102/SUM(Dostoevsky[])+V138/SUM(crypt_ru[]))/3</f>
        <v>1.0000022725078241E-4</v>
      </c>
      <c r="W30" s="193">
        <f>(W66/SUM(old_ru[])+W102/SUM(Dostoevsky[])+W138/SUM(crypt_ru[]))/3</f>
        <v>1.3914930582814201E-5</v>
      </c>
      <c r="X30" s="193">
        <f>(X66/SUM(old_ru[])+X102/SUM(Dostoevsky[])+X138/SUM(crypt_ru[]))/3</f>
        <v>2.305480195267628E-3</v>
      </c>
      <c r="Y30" s="193">
        <f>(Y66/SUM(old_ru[])+Y102/SUM(Dostoevsky[])+Y138/SUM(crypt_ru[]))/3</f>
        <v>1.0506903900137525E-5</v>
      </c>
      <c r="Z30" s="193">
        <f>(Z66/SUM(old_ru[])+Z102/SUM(Dostoevsky[])+Z138/SUM(crypt_ru[]))/3</f>
        <v>2.4736030744032902E-4</v>
      </c>
      <c r="AA30" s="193">
        <f>(AA66/SUM(old_ru[])+AA102/SUM(Dostoevsky[])+AA138/SUM(crypt_ru[]))/3</f>
        <v>4.9933099028720779E-4</v>
      </c>
      <c r="AB30" s="193">
        <f>(AB66/SUM(old_ru[])+AB102/SUM(Dostoevsky[])+AB138/SUM(crypt_ru[]))/3</f>
        <v>6.6476682591596937E-6</v>
      </c>
      <c r="AC30" s="193">
        <f>(AC66/SUM(old_ru[])+AC102/SUM(Dostoevsky[])+AC138/SUM(crypt_ru[]))/3</f>
        <v>1.524367053074406E-8</v>
      </c>
      <c r="AD30" s="217">
        <f>(AD66/SUM(old_ru[])+AD102/SUM(Dostoevsky[])+AD138/SUM(crypt_ru[]))/3</f>
        <v>1.6895068171574667E-7</v>
      </c>
      <c r="AE30" s="193">
        <f>(AE66/SUM(old_ru[])+AE102/SUM(Dostoevsky[])+AE138/SUM(crypt_ru[]))/3</f>
        <v>7.62183526537203E-9</v>
      </c>
      <c r="AF30" s="193">
        <f>(AF66/SUM(old_ru[])+AF102/SUM(Dostoevsky[])+AF138/SUM(crypt_ru[]))/3</f>
        <v>1.4862578767475459E-5</v>
      </c>
      <c r="AG30" s="193">
        <f>(AG66/SUM(old_ru[])+AG102/SUM(Dostoevsky[])+AG138/SUM(crypt_ru[]))/3</f>
        <v>2.264955379693055E-6</v>
      </c>
      <c r="AH30" s="193">
        <f>(AH66/SUM(old_ru[])+AH102/SUM(Dostoevsky[])+AH138/SUM(crypt_ru[]))/3</f>
        <v>1.9671298474514197E-5</v>
      </c>
    </row>
    <row r="31" spans="1:69" ht="15" customHeight="1">
      <c r="A31" s="186" t="s">
        <v>187</v>
      </c>
      <c r="B31" s="193">
        <f>(B67/SUM(old_ru[])+B103/SUM(Dostoevsky[])+B139/SUM(crypt_ru[]))/3</f>
        <v>3.7188204565627692E-5</v>
      </c>
      <c r="C31" s="193">
        <f>(C67/SUM(old_ru[])+C103/SUM(Dostoevsky[])+C139/SUM(crypt_ru[]))/3</f>
        <v>3.1844092766612411E-4</v>
      </c>
      <c r="D31" s="193">
        <f>(D67/SUM(old_ru[])+D103/SUM(Dostoevsky[])+D139/SUM(crypt_ru[]))/3</f>
        <v>5.2756976330976075E-4</v>
      </c>
      <c r="E31" s="193">
        <f>(E67/SUM(old_ru[])+E103/SUM(Dostoevsky[])+E139/SUM(crypt_ru[]))/3</f>
        <v>2.0070463387702073E-4</v>
      </c>
      <c r="F31" s="193">
        <f>(F67/SUM(old_ru[])+F103/SUM(Dostoevsky[])+F139/SUM(crypt_ru[]))/3</f>
        <v>1.9449666803508683E-4</v>
      </c>
      <c r="G31" s="193">
        <f>(G67/SUM(old_ru[])+G103/SUM(Dostoevsky[])+G139/SUM(crypt_ru[]))/3</f>
        <v>5.4345162510624706E-4</v>
      </c>
      <c r="H31" s="193">
        <f>(H67/SUM(old_ru[])+H103/SUM(Dostoevsky[])+H139/SUM(crypt_ru[]))/3</f>
        <v>1.3822198253752176E-5</v>
      </c>
      <c r="I31" s="193">
        <f>(I67/SUM(old_ru[])+I103/SUM(Dostoevsky[])+I139/SUM(crypt_ru[]))/3</f>
        <v>1.4938797120129179E-5</v>
      </c>
      <c r="J31" s="193">
        <f>(J67/SUM(old_ru[])+J103/SUM(Dostoevsky[])+J139/SUM(crypt_ru[]))/3</f>
        <v>3.863235884924156E-4</v>
      </c>
      <c r="K31" s="193">
        <f>(K67/SUM(old_ru[])+K103/SUM(Dostoevsky[])+K139/SUM(crypt_ru[]))/3</f>
        <v>3.5645471034437807E-4</v>
      </c>
      <c r="L31" s="193">
        <f>(L67/SUM(old_ru[])+L103/SUM(Dostoevsky[])+L139/SUM(crypt_ru[]))/3</f>
        <v>7.1010098555716076E-7</v>
      </c>
      <c r="M31" s="193">
        <f>(M67/SUM(old_ru[])+M103/SUM(Dostoevsky[])+M139/SUM(crypt_ru[]))/3</f>
        <v>1.3997254557762821E-3</v>
      </c>
      <c r="N31" s="193">
        <f>(N67/SUM(old_ru[])+N103/SUM(Dostoevsky[])+N139/SUM(crypt_ru[]))/3</f>
        <v>3.7087850401300295E-5</v>
      </c>
      <c r="O31" s="193">
        <f>(O67/SUM(old_ru[])+O103/SUM(Dostoevsky[])+O139/SUM(crypt_ru[]))/3</f>
        <v>5.7654793901692732E-4</v>
      </c>
      <c r="P31" s="193">
        <f>(P67/SUM(old_ru[])+P103/SUM(Dostoevsky[])+P139/SUM(crypt_ru[]))/3</f>
        <v>3.0188815719117954E-3</v>
      </c>
      <c r="Q31" s="193">
        <f>(Q67/SUM(old_ru[])+Q103/SUM(Dostoevsky[])+Q139/SUM(crypt_ru[]))/3</f>
        <v>2.6591683047507943E-4</v>
      </c>
      <c r="R31" s="193">
        <f>(R67/SUM(old_ru[])+R103/SUM(Dostoevsky[])+R139/SUM(crypt_ru[]))/3</f>
        <v>4.7641706778504968E-4</v>
      </c>
      <c r="S31" s="193">
        <f>(S67/SUM(old_ru[])+S103/SUM(Dostoevsky[])+S139/SUM(crypt_ru[]))/3</f>
        <v>1.2829080147632143E-4</v>
      </c>
      <c r="T31" s="193">
        <f>(T67/SUM(old_ru[])+T103/SUM(Dostoevsky[])+T139/SUM(crypt_ru[]))/3</f>
        <v>1.6869276607294973E-3</v>
      </c>
      <c r="U31" s="193">
        <f>(U67/SUM(old_ru[])+U103/SUM(Dostoevsky[])+U139/SUM(crypt_ru[]))/3</f>
        <v>4.9030172746841098E-4</v>
      </c>
      <c r="V31" s="193">
        <f>(V67/SUM(old_ru[])+V103/SUM(Dostoevsky[])+V139/SUM(crypt_ru[]))/3</f>
        <v>4.0477026482635724E-5</v>
      </c>
      <c r="W31" s="193">
        <f>(W67/SUM(old_ru[])+W103/SUM(Dostoevsky[])+W139/SUM(crypt_ru[]))/3</f>
        <v>4.1080532991410935E-5</v>
      </c>
      <c r="X31" s="193">
        <f>(X67/SUM(old_ru[])+X103/SUM(Dostoevsky[])+X139/SUM(crypt_ru[]))/3</f>
        <v>8.4950935464947561E-5</v>
      </c>
      <c r="Y31" s="193">
        <f>(Y67/SUM(old_ru[])+Y103/SUM(Dostoevsky[])+Y139/SUM(crypt_ru[]))/3</f>
        <v>7.1433462510788341E-5</v>
      </c>
      <c r="Z31" s="193">
        <f>(Z67/SUM(old_ru[])+Z103/SUM(Dostoevsky[])+Z139/SUM(crypt_ru[]))/3</f>
        <v>1.5874592104142589E-4</v>
      </c>
      <c r="AA31" s="193">
        <f>(AA67/SUM(old_ru[])+AA103/SUM(Dostoevsky[])+AA139/SUM(crypt_ru[]))/3</f>
        <v>6.2661195096806982E-4</v>
      </c>
      <c r="AB31" s="193">
        <f>(AB67/SUM(old_ru[])+AB103/SUM(Dostoevsky[])+AB139/SUM(crypt_ru[]))/3</f>
        <v>1.9535394192659399E-5</v>
      </c>
      <c r="AC31" s="193">
        <f>(AC67/SUM(old_ru[])+AC103/SUM(Dostoevsky[])+AC139/SUM(crypt_ru[]))/3</f>
        <v>1.0162447020496041E-8</v>
      </c>
      <c r="AD31" s="193">
        <f>(AD67/SUM(old_ru[])+AD103/SUM(Dostoevsky[])+AD139/SUM(crypt_ru[]))/3</f>
        <v>6.7326211510786266E-8</v>
      </c>
      <c r="AE31" s="217">
        <f>(AE67/SUM(old_ru[])+AE103/SUM(Dostoevsky[])+AE139/SUM(crypt_ru[]))/3</f>
        <v>2.1595199918554086E-8</v>
      </c>
      <c r="AF31" s="193">
        <f>(AF67/SUM(old_ru[])+AF103/SUM(Dostoevsky[])+AF139/SUM(crypt_ru[]))/3</f>
        <v>9.1516716626778951E-5</v>
      </c>
      <c r="AG31" s="193">
        <f>(AG67/SUM(old_ru[])+AG103/SUM(Dostoevsky[])+AG139/SUM(crypt_ru[]))/3</f>
        <v>5.543558808756969E-4</v>
      </c>
      <c r="AH31" s="193">
        <f>(AH67/SUM(old_ru[])+AH103/SUM(Dostoevsky[])+AH139/SUM(crypt_ru[]))/3</f>
        <v>4.3745116812936145E-4</v>
      </c>
    </row>
    <row r="32" spans="1:69" ht="15" customHeight="1">
      <c r="A32" s="186" t="s">
        <v>188</v>
      </c>
      <c r="B32" s="193">
        <f>(B68/SUM(old_ru[])+B104/SUM(Dostoevsky[])+B140/SUM(crypt_ru[]))/3</f>
        <v>1.324929030297171E-6</v>
      </c>
      <c r="C32" s="193">
        <f>(C68/SUM(old_ru[])+C104/SUM(Dostoevsky[])+C140/SUM(crypt_ru[]))/3</f>
        <v>4.2720386662410226E-6</v>
      </c>
      <c r="D32" s="193">
        <f>(D68/SUM(old_ru[])+D104/SUM(Dostoevsky[])+D140/SUM(crypt_ru[]))/3</f>
        <v>2.0813099471620254E-5</v>
      </c>
      <c r="E32" s="193">
        <f>(E68/SUM(old_ru[])+E104/SUM(Dostoevsky[])+E140/SUM(crypt_ru[]))/3</f>
        <v>7.8538468823770471E-6</v>
      </c>
      <c r="F32" s="193">
        <f>(F68/SUM(old_ru[])+F104/SUM(Dostoevsky[])+F140/SUM(crypt_ru[]))/3</f>
        <v>1.9141988897215209E-5</v>
      </c>
      <c r="G32" s="193">
        <f>(G68/SUM(old_ru[])+G104/SUM(Dostoevsky[])+G140/SUM(crypt_ru[]))/3</f>
        <v>5.6020489200484419E-7</v>
      </c>
      <c r="H32" s="193">
        <f>(H68/SUM(old_ru[])+H104/SUM(Dostoevsky[])+H140/SUM(crypt_ru[]))/3</f>
        <v>1.6895068171574667E-7</v>
      </c>
      <c r="I32" s="193">
        <f>(I68/SUM(old_ru[])+I104/SUM(Dostoevsky[])+I140/SUM(crypt_ru[]))/3</f>
        <v>3.8109176326860148E-7</v>
      </c>
      <c r="J32" s="193">
        <f>(J68/SUM(old_ru[])+J104/SUM(Dostoevsky[])+J140/SUM(crypt_ru[]))/3</f>
        <v>6.3756651994837035E-6</v>
      </c>
      <c r="K32" s="193">
        <f>(K68/SUM(old_ru[])+K104/SUM(Dostoevsky[])+K140/SUM(crypt_ru[]))/3</f>
        <v>2.4529606495722317E-6</v>
      </c>
      <c r="L32" s="193">
        <f>(L68/SUM(old_ru[])+L104/SUM(Dostoevsky[])+L140/SUM(crypt_ru[]))/3</f>
        <v>2.2959508431055678E-5</v>
      </c>
      <c r="M32" s="193">
        <f>(M68/SUM(old_ru[])+M104/SUM(Dostoevsky[])+M140/SUM(crypt_ru[]))/3</f>
        <v>1.9311477922712153E-4</v>
      </c>
      <c r="N32" s="193">
        <f>(N68/SUM(old_ru[])+N104/SUM(Dostoevsky[])+N140/SUM(crypt_ru[]))/3</f>
        <v>9.2518667302829297E-5</v>
      </c>
      <c r="O32" s="193">
        <f>(O68/SUM(old_ru[])+O104/SUM(Dostoevsky[])+O140/SUM(crypt_ru[]))/3</f>
        <v>3.5610892639340048E-5</v>
      </c>
      <c r="P32" s="193">
        <f>(P68/SUM(old_ru[])+P104/SUM(Dostoevsky[])+P140/SUM(crypt_ru[]))/3</f>
        <v>1.4957586122097254E-4</v>
      </c>
      <c r="Q32" s="193">
        <f>(Q68/SUM(old_ru[])+Q104/SUM(Dostoevsky[])+Q140/SUM(crypt_ru[]))/3</f>
        <v>2.1988994740598304E-6</v>
      </c>
      <c r="R32" s="193">
        <f>(R68/SUM(old_ru[])+R104/SUM(Dostoevsky[])+R140/SUM(crypt_ru[]))/3</f>
        <v>3.3443954799041458E-5</v>
      </c>
      <c r="S32" s="193">
        <f>(S68/SUM(old_ru[])+S104/SUM(Dostoevsky[])+S140/SUM(crypt_ru[]))/3</f>
        <v>4.7507103195886045E-5</v>
      </c>
      <c r="T32" s="193">
        <f>(T68/SUM(old_ru[])+T104/SUM(Dostoevsky[])+T140/SUM(crypt_ru[]))/3</f>
        <v>1.0272203838780895E-4</v>
      </c>
      <c r="U32" s="193">
        <f>(U68/SUM(old_ru[])+U104/SUM(Dostoevsky[])+U140/SUM(crypt_ru[]))/3</f>
        <v>2.3932058431930083E-3</v>
      </c>
      <c r="V32" s="193">
        <f>(V68/SUM(old_ru[])+V104/SUM(Dostoevsky[])+V140/SUM(crypt_ru[]))/3</f>
        <v>1.4786360414821738E-6</v>
      </c>
      <c r="W32" s="193">
        <f>(W68/SUM(old_ru[])+W104/SUM(Dostoevsky[])+W140/SUM(crypt_ru[]))/3</f>
        <v>3.0696032814108194E-5</v>
      </c>
      <c r="X32" s="193">
        <f>(X68/SUM(old_ru[])+X104/SUM(Dostoevsky[])+X140/SUM(crypt_ru[]))/3</f>
        <v>2.4161217791229337E-6</v>
      </c>
      <c r="Y32" s="193">
        <f>(Y68/SUM(old_ru[])+Y104/SUM(Dostoevsky[])+Y140/SUM(crypt_ru[]))/3</f>
        <v>1.9245134045064375E-6</v>
      </c>
      <c r="Z32" s="193">
        <f>(Z68/SUM(old_ru[])+Z104/SUM(Dostoevsky[])+Z140/SUM(crypt_ru[]))/3</f>
        <v>6.3515293878100242E-7</v>
      </c>
      <c r="AA32" s="193">
        <f>(AA68/SUM(old_ru[])+AA104/SUM(Dostoevsky[])+AA140/SUM(crypt_ru[]))/3</f>
        <v>4.9351383343283895E-6</v>
      </c>
      <c r="AB32" s="193">
        <f>(AB68/SUM(old_ru[])+AB104/SUM(Dostoevsky[])+AB140/SUM(crypt_ru[]))/3</f>
        <v>0</v>
      </c>
      <c r="AC32" s="193">
        <f>(AC68/SUM(old_ru[])+AC104/SUM(Dostoevsky[])+AC140/SUM(crypt_ru[]))/3</f>
        <v>0</v>
      </c>
      <c r="AD32" s="193">
        <f>(AD68/SUM(old_ru[])+AD104/SUM(Dostoevsky[])+AD140/SUM(crypt_ru[]))/3</f>
        <v>1.0162447020496041E-8</v>
      </c>
      <c r="AE32" s="193">
        <f>(AE68/SUM(old_ru[])+AE104/SUM(Dostoevsky[])+AE140/SUM(crypt_ru[]))/3</f>
        <v>0</v>
      </c>
      <c r="AF32" s="217">
        <f>(AF68/SUM(old_ru[])+AF104/SUM(Dostoevsky[])+AF140/SUM(crypt_ru[]))/3</f>
        <v>7.1772282082253274E-7</v>
      </c>
      <c r="AG32" s="193">
        <f>(AG68/SUM(old_ru[])+AG104/SUM(Dostoevsky[])+AG140/SUM(crypt_ru[]))/3</f>
        <v>2.2611444620603689E-7</v>
      </c>
      <c r="AH32" s="193">
        <f>(AH68/SUM(old_ru[])+AH104/SUM(Dostoevsky[])+AH140/SUM(crypt_ru[]))/3</f>
        <v>1.3770115712772132E-6</v>
      </c>
    </row>
    <row r="33" spans="1:34" ht="15" customHeight="1">
      <c r="A33" s="186" t="s">
        <v>189</v>
      </c>
      <c r="B33" s="193">
        <f>(B69/SUM(old_ru[])+B105/SUM(Dostoevsky[])+B141/SUM(crypt_ru[]))/3</f>
        <v>2.9253874054375412E-5</v>
      </c>
      <c r="C33" s="193">
        <f>(C69/SUM(old_ru[])+C105/SUM(Dostoevsky[])+C141/SUM(crypt_ru[]))/3</f>
        <v>3.8572976159950462E-4</v>
      </c>
      <c r="D33" s="193">
        <f>(D69/SUM(old_ru[])+D105/SUM(Dostoevsky[])+D141/SUM(crypt_ru[]))/3</f>
        <v>1.3643534441783799E-4</v>
      </c>
      <c r="E33" s="193">
        <f>(E69/SUM(old_ru[])+E105/SUM(Dostoevsky[])+E141/SUM(crypt_ru[]))/3</f>
        <v>1.8389490462536711E-4</v>
      </c>
      <c r="F33" s="193">
        <f>(F69/SUM(old_ru[])+F105/SUM(Dostoevsky[])+F141/SUM(crypt_ru[]))/3</f>
        <v>3.4016350427802064E-4</v>
      </c>
      <c r="G33" s="193">
        <f>(G69/SUM(old_ru[])+G105/SUM(Dostoevsky[])+G141/SUM(crypt_ru[]))/3</f>
        <v>7.953385099415713E-6</v>
      </c>
      <c r="H33" s="193">
        <f>(H69/SUM(old_ru[])+H105/SUM(Dostoevsky[])+H141/SUM(crypt_ru[]))/3</f>
        <v>1.3719303477669654E-7</v>
      </c>
      <c r="I33" s="193">
        <f>(I69/SUM(old_ru[])+I105/SUM(Dostoevsky[])+I141/SUM(crypt_ru[]))/3</f>
        <v>5.7961878170099067E-5</v>
      </c>
      <c r="J33" s="193">
        <f>(J69/SUM(old_ru[])+J105/SUM(Dostoevsky[])+J141/SUM(crypt_ru[]))/3</f>
        <v>2.6484877750845138E-4</v>
      </c>
      <c r="K33" s="193">
        <f>(K69/SUM(old_ru[])+K105/SUM(Dostoevsky[])+K141/SUM(crypt_ru[]))/3</f>
        <v>1.3507062793169204E-4</v>
      </c>
      <c r="L33" s="193">
        <f>(L69/SUM(old_ru[])+L105/SUM(Dostoevsky[])+L141/SUM(crypt_ru[]))/3</f>
        <v>1.035700780658521E-5</v>
      </c>
      <c r="M33" s="193">
        <f>(M69/SUM(old_ru[])+M105/SUM(Dostoevsky[])+M141/SUM(crypt_ru[]))/3</f>
        <v>1.4511631802838565E-4</v>
      </c>
      <c r="N33" s="193">
        <f>(N69/SUM(old_ru[])+N105/SUM(Dostoevsky[])+N141/SUM(crypt_ru[]))/3</f>
        <v>5.420431338427066E-5</v>
      </c>
      <c r="O33" s="193">
        <f>(O69/SUM(old_ru[])+O105/SUM(Dostoevsky[])+O141/SUM(crypt_ru[]))/3</f>
        <v>1.3685589894234416E-4</v>
      </c>
      <c r="P33" s="193">
        <f>(P69/SUM(old_ru[])+P105/SUM(Dostoevsky[])+P141/SUM(crypt_ru[]))/3</f>
        <v>1.7403941181106164E-4</v>
      </c>
      <c r="Q33" s="193">
        <f>(Q69/SUM(old_ru[])+Q105/SUM(Dostoevsky[])+Q141/SUM(crypt_ru[]))/3</f>
        <v>1.1991567482555514E-4</v>
      </c>
      <c r="R33" s="193">
        <f>(R69/SUM(old_ru[])+R105/SUM(Dostoevsky[])+R141/SUM(crypt_ru[]))/3</f>
        <v>2.9164592638056632E-4</v>
      </c>
      <c r="S33" s="193">
        <f>(S69/SUM(old_ru[])+S105/SUM(Dostoevsky[])+S141/SUM(crypt_ru[]))/3</f>
        <v>1.8043816495020798E-4</v>
      </c>
      <c r="T33" s="193">
        <f>(T69/SUM(old_ru[])+T105/SUM(Dostoevsky[])+T141/SUM(crypt_ru[]))/3</f>
        <v>2.830831445987723E-4</v>
      </c>
      <c r="U33" s="193">
        <f>(U69/SUM(old_ru[])+U105/SUM(Dostoevsky[])+U141/SUM(crypt_ru[]))/3</f>
        <v>1.0664010136219059E-3</v>
      </c>
      <c r="V33" s="193">
        <f>(V69/SUM(old_ru[])+V105/SUM(Dostoevsky[])+V141/SUM(crypt_ru[]))/3</f>
        <v>1.3221343573665348E-5</v>
      </c>
      <c r="W33" s="193">
        <f>(W69/SUM(old_ru[])+W105/SUM(Dostoevsky[])+W141/SUM(crypt_ru[]))/3</f>
        <v>1.4082610958652388E-5</v>
      </c>
      <c r="X33" s="193">
        <f>(X69/SUM(old_ru[])+X105/SUM(Dostoevsky[])+X141/SUM(crypt_ru[]))/3</f>
        <v>1.0546033010575302E-5</v>
      </c>
      <c r="Y33" s="193">
        <f>(Y69/SUM(old_ru[])+Y105/SUM(Dostoevsky[])+Y141/SUM(crypt_ru[]))/3</f>
        <v>9.4547666450641907E-5</v>
      </c>
      <c r="Z33" s="193">
        <f>(Z69/SUM(old_ru[])+Z105/SUM(Dostoevsky[])+Z141/SUM(crypt_ru[]))/3</f>
        <v>2.2908034653425658E-4</v>
      </c>
      <c r="AA33" s="193">
        <f>(AA69/SUM(old_ru[])+AA105/SUM(Dostoevsky[])+AA141/SUM(crypt_ru[]))/3</f>
        <v>4.6385367230198538E-5</v>
      </c>
      <c r="AB33" s="193">
        <f>(AB69/SUM(old_ru[])+AB105/SUM(Dostoevsky[])+AB141/SUM(crypt_ru[]))/3</f>
        <v>6.0597746441631969E-4</v>
      </c>
      <c r="AC33" s="193">
        <f>(AC69/SUM(old_ru[])+AC105/SUM(Dostoevsky[])+AC141/SUM(crypt_ru[]))/3</f>
        <v>3.810917632686015E-9</v>
      </c>
      <c r="AD33" s="193">
        <f>(AD69/SUM(old_ru[])+AD105/SUM(Dostoevsky[])+AD141/SUM(crypt_ru[]))/3</f>
        <v>8.8921411429340353E-9</v>
      </c>
      <c r="AE33" s="193">
        <f>(AE69/SUM(old_ru[])+AE105/SUM(Dostoevsky[])+AE141/SUM(crypt_ru[]))/3</f>
        <v>7.62183526537203E-9</v>
      </c>
      <c r="AF33" s="193">
        <f>(AF69/SUM(old_ru[])+AF105/SUM(Dostoevsky[])+AF141/SUM(crypt_ru[]))/3</f>
        <v>1.2219072236268925E-5</v>
      </c>
      <c r="AG33" s="217">
        <f>(AG69/SUM(old_ru[])+AG105/SUM(Dostoevsky[])+AG141/SUM(crypt_ru[]))/3</f>
        <v>3.052664622084795E-5</v>
      </c>
      <c r="AH33" s="193">
        <f>(AH69/SUM(old_ru[])+AH105/SUM(Dostoevsky[])+AH141/SUM(crypt_ru[]))/3</f>
        <v>3.6826167390522521E-6</v>
      </c>
    </row>
    <row r="34" spans="1:34" ht="15" customHeight="1">
      <c r="A34" s="186" t="s">
        <v>190</v>
      </c>
      <c r="B34" s="193">
        <f>(B70/SUM(old_ru[])+B106/SUM(Dostoevsky[])+B142/SUM(crypt_ru[]))/3</f>
        <v>1.5668086753395469E-4</v>
      </c>
      <c r="C34" s="193">
        <f>(C70/SUM(old_ru[])+C106/SUM(Dostoevsky[])+C142/SUM(crypt_ru[]))/3</f>
        <v>4.1253072791617735E-4</v>
      </c>
      <c r="D34" s="193">
        <f>(D70/SUM(old_ru[])+D106/SUM(Dostoevsky[])+D142/SUM(crypt_ru[]))/3</f>
        <v>1.4223232254573417E-3</v>
      </c>
      <c r="E34" s="193">
        <f>(E70/SUM(old_ru[])+E106/SUM(Dostoevsky[])+E142/SUM(crypt_ru[]))/3</f>
        <v>3.30574457530317E-4</v>
      </c>
      <c r="F34" s="193">
        <f>(F70/SUM(old_ru[])+F106/SUM(Dostoevsky[])+F142/SUM(crypt_ru[]))/3</f>
        <v>7.5118523248337394E-4</v>
      </c>
      <c r="G34" s="193">
        <f>(G70/SUM(old_ru[])+G106/SUM(Dostoevsky[])+G142/SUM(crypt_ru[]))/3</f>
        <v>5.4458990002231227E-4</v>
      </c>
      <c r="H34" s="193">
        <f>(H70/SUM(old_ru[])+H106/SUM(Dostoevsky[])+H142/SUM(crypt_ru[]))/3</f>
        <v>3.2646861053343528E-7</v>
      </c>
      <c r="I34" s="193">
        <f>(I70/SUM(old_ru[])+I106/SUM(Dostoevsky[])+I142/SUM(crypt_ru[]))/3</f>
        <v>2.0319171673636508E-4</v>
      </c>
      <c r="J34" s="193">
        <f>(J70/SUM(old_ru[])+J106/SUM(Dostoevsky[])+J142/SUM(crypt_ru[]))/3</f>
        <v>6.943439985156669E-4</v>
      </c>
      <c r="K34" s="193">
        <f>(K70/SUM(old_ru[])+K106/SUM(Dostoevsky[])+K142/SUM(crypt_ru[]))/3</f>
        <v>4.7177581900943629E-4</v>
      </c>
      <c r="L34" s="193">
        <f>(L70/SUM(old_ru[])+L106/SUM(Dostoevsky[])+L142/SUM(crypt_ru[]))/3</f>
        <v>2.0934839403896548E-4</v>
      </c>
      <c r="M34" s="193">
        <f>(M70/SUM(old_ru[])+M106/SUM(Dostoevsky[])+M142/SUM(crypt_ru[]))/3</f>
        <v>5.6074220980040169E-4</v>
      </c>
      <c r="N34" s="193">
        <f>(N70/SUM(old_ru[])+N106/SUM(Dostoevsky[])+N142/SUM(crypt_ru[]))/3</f>
        <v>8.6879562926502887E-4</v>
      </c>
      <c r="O34" s="193">
        <f>(O70/SUM(old_ru[])+O106/SUM(Dostoevsky[])+O142/SUM(crypt_ru[]))/3</f>
        <v>7.5129285288652473E-4</v>
      </c>
      <c r="P34" s="193">
        <f>(P70/SUM(old_ru[])+P106/SUM(Dostoevsky[])+P142/SUM(crypt_ru[]))/3</f>
        <v>1.2625989154900995E-3</v>
      </c>
      <c r="Q34" s="193">
        <f>(Q70/SUM(old_ru[])+Q106/SUM(Dostoevsky[])+Q142/SUM(crypt_ru[]))/3</f>
        <v>4.4241853098840063E-4</v>
      </c>
      <c r="R34" s="193">
        <f>(R70/SUM(old_ru[])+R106/SUM(Dostoevsky[])+R142/SUM(crypt_ru[]))/3</f>
        <v>8.6623728021162718E-4</v>
      </c>
      <c r="S34" s="193">
        <f>(S70/SUM(old_ru[])+S106/SUM(Dostoevsky[])+S142/SUM(crypt_ru[]))/3</f>
        <v>4.4482311775388087E-4</v>
      </c>
      <c r="T34" s="193">
        <f>(T70/SUM(old_ru[])+T106/SUM(Dostoevsky[])+T142/SUM(crypt_ru[]))/3</f>
        <v>1.2096662800153458E-3</v>
      </c>
      <c r="U34" s="193">
        <f>(U70/SUM(old_ru[])+U106/SUM(Dostoevsky[])+U142/SUM(crypt_ru[]))/3</f>
        <v>2.0819020601216135E-3</v>
      </c>
      <c r="V34" s="193">
        <f>(V70/SUM(old_ru[])+V106/SUM(Dostoevsky[])+V142/SUM(crypt_ru[]))/3</f>
        <v>7.3456707675900501E-5</v>
      </c>
      <c r="W34" s="193">
        <f>(W70/SUM(old_ru[])+W106/SUM(Dostoevsky[])+W142/SUM(crypt_ru[]))/3</f>
        <v>4.4975179595082786E-5</v>
      </c>
      <c r="X34" s="193">
        <f>(X70/SUM(old_ru[])+X106/SUM(Dostoevsky[])+X142/SUM(crypt_ru[]))/3</f>
        <v>3.5758450352220823E-4</v>
      </c>
      <c r="Y34" s="193">
        <f>(Y70/SUM(old_ru[])+Y106/SUM(Dostoevsky[])+Y142/SUM(crypt_ru[]))/3</f>
        <v>1.5662380549554187E-4</v>
      </c>
      <c r="Z34" s="193">
        <f>(Z70/SUM(old_ru[])+Z106/SUM(Dostoevsky[])+Z142/SUM(crypt_ru[]))/3</f>
        <v>4.729600642140029E-4</v>
      </c>
      <c r="AA34" s="193">
        <f>(AA70/SUM(old_ru[])+AA106/SUM(Dostoevsky[])+AA142/SUM(crypt_ru[]))/3</f>
        <v>1.0018117626091828E-4</v>
      </c>
      <c r="AB34" s="193">
        <f>(AB70/SUM(old_ru[])+AB106/SUM(Dostoevsky[])+AB142/SUM(crypt_ru[]))/3</f>
        <v>2.3935292063950047E-4</v>
      </c>
      <c r="AC34" s="193">
        <f>(AC70/SUM(old_ru[])+AC106/SUM(Dostoevsky[])+AC142/SUM(crypt_ru[]))/3</f>
        <v>2.5406117551240101E-9</v>
      </c>
      <c r="AD34" s="193">
        <f>(AD70/SUM(old_ru[])+AD106/SUM(Dostoevsky[])+AD142/SUM(crypt_ru[]))/3</f>
        <v>1.2067905836839047E-7</v>
      </c>
      <c r="AE34" s="193">
        <f>(AE70/SUM(old_ru[])+AE106/SUM(Dostoevsky[])+AE142/SUM(crypt_ru[]))/3</f>
        <v>1.9054588163430076E-8</v>
      </c>
      <c r="AF34" s="193">
        <f>(AF70/SUM(old_ru[])+AF106/SUM(Dostoevsky[])+AF142/SUM(crypt_ru[]))/3</f>
        <v>1.1885115850015817E-4</v>
      </c>
      <c r="AG34" s="193">
        <f>(AG70/SUM(old_ru[])+AG106/SUM(Dostoevsky[])+AG142/SUM(crypt_ru[]))/3</f>
        <v>2.2504249850807578E-4</v>
      </c>
      <c r="AH34" s="217">
        <f>(AH70/SUM(old_ru[])+AH106/SUM(Dostoevsky[])+AH142/SUM(crypt_ru[]))/3</f>
        <v>1.6309800742499766E-4</v>
      </c>
    </row>
    <row r="35" spans="1:34" ht="15" customHeight="1">
      <c r="A35" s="186"/>
      <c r="B35" s="175"/>
      <c r="C35" s="349" t="s">
        <v>530</v>
      </c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  <c r="AC35" s="348"/>
      <c r="AD35" s="348"/>
      <c r="AE35" s="348"/>
      <c r="AF35" s="348"/>
      <c r="AG35" s="348"/>
      <c r="AH35" s="348"/>
    </row>
    <row r="36" spans="1:34" ht="15" customHeight="1"/>
    <row r="37" spans="1:34" s="154" customFormat="1" ht="15" hidden="1" customHeight="1" outlineLevel="1">
      <c r="A37" s="185" t="s">
        <v>506</v>
      </c>
      <c r="B37" s="184" t="s">
        <v>160</v>
      </c>
      <c r="C37" s="184" t="s">
        <v>161</v>
      </c>
      <c r="D37" s="184" t="s">
        <v>162</v>
      </c>
      <c r="E37" s="184" t="s">
        <v>163</v>
      </c>
      <c r="F37" s="184" t="s">
        <v>164</v>
      </c>
      <c r="G37" s="184" t="s">
        <v>165</v>
      </c>
      <c r="H37" s="184" t="s">
        <v>204</v>
      </c>
      <c r="I37" s="184" t="s">
        <v>166</v>
      </c>
      <c r="J37" s="184" t="s">
        <v>167</v>
      </c>
      <c r="K37" s="184" t="s">
        <v>168</v>
      </c>
      <c r="L37" s="184" t="s">
        <v>169</v>
      </c>
      <c r="M37" s="184" t="s">
        <v>170</v>
      </c>
      <c r="N37" s="184" t="s">
        <v>171</v>
      </c>
      <c r="O37" s="184" t="s">
        <v>172</v>
      </c>
      <c r="P37" s="184" t="s">
        <v>173</v>
      </c>
      <c r="Q37" s="184" t="s">
        <v>174</v>
      </c>
      <c r="R37" s="184" t="s">
        <v>175</v>
      </c>
      <c r="S37" s="184" t="s">
        <v>176</v>
      </c>
      <c r="T37" s="184" t="s">
        <v>177</v>
      </c>
      <c r="U37" s="184" t="s">
        <v>178</v>
      </c>
      <c r="V37" s="184" t="s">
        <v>179</v>
      </c>
      <c r="W37" s="184" t="s">
        <v>180</v>
      </c>
      <c r="X37" s="184" t="s">
        <v>181</v>
      </c>
      <c r="Y37" s="184" t="s">
        <v>182</v>
      </c>
      <c r="Z37" s="184" t="s">
        <v>183</v>
      </c>
      <c r="AA37" s="184" t="s">
        <v>184</v>
      </c>
      <c r="AB37" s="184" t="s">
        <v>185</v>
      </c>
      <c r="AC37" s="184" t="s">
        <v>205</v>
      </c>
      <c r="AD37" s="184" t="s">
        <v>186</v>
      </c>
      <c r="AE37" s="184" t="s">
        <v>187</v>
      </c>
      <c r="AF37" s="184" t="s">
        <v>188</v>
      </c>
      <c r="AG37" s="184" t="s">
        <v>189</v>
      </c>
      <c r="AH37" s="184" t="s">
        <v>190</v>
      </c>
    </row>
    <row r="38" spans="1:34" ht="15" hidden="1" customHeight="1" outlineLevel="1">
      <c r="A38" s="186" t="s">
        <v>160</v>
      </c>
      <c r="B38" s="128">
        <v>2</v>
      </c>
      <c r="C38" s="128">
        <v>12</v>
      </c>
      <c r="D38" s="128">
        <v>35</v>
      </c>
      <c r="E38" s="128">
        <v>8</v>
      </c>
      <c r="F38" s="128">
        <v>14</v>
      </c>
      <c r="G38" s="128">
        <v>7</v>
      </c>
      <c r="H38" s="156">
        <v>0</v>
      </c>
      <c r="I38" s="128">
        <v>6</v>
      </c>
      <c r="J38" s="128">
        <v>15</v>
      </c>
      <c r="K38" s="128">
        <v>7</v>
      </c>
      <c r="L38" s="128">
        <v>7</v>
      </c>
      <c r="M38" s="128">
        <v>19</v>
      </c>
      <c r="N38" s="128">
        <v>27</v>
      </c>
      <c r="O38" s="128">
        <v>19</v>
      </c>
      <c r="P38" s="128">
        <v>45</v>
      </c>
      <c r="Q38" s="128">
        <v>5</v>
      </c>
      <c r="R38" s="128">
        <v>11</v>
      </c>
      <c r="S38" s="128">
        <v>26</v>
      </c>
      <c r="T38" s="128">
        <v>31</v>
      </c>
      <c r="U38" s="128">
        <v>27</v>
      </c>
      <c r="V38" s="128">
        <v>3</v>
      </c>
      <c r="W38" s="128">
        <v>1</v>
      </c>
      <c r="X38" s="128">
        <v>10</v>
      </c>
      <c r="Y38" s="128">
        <v>6</v>
      </c>
      <c r="Z38" s="128">
        <v>7</v>
      </c>
      <c r="AA38" s="128">
        <v>10</v>
      </c>
      <c r="AB38" s="128">
        <v>1</v>
      </c>
      <c r="AC38" s="156">
        <v>0</v>
      </c>
      <c r="AD38" s="156">
        <v>0</v>
      </c>
      <c r="AE38" s="156">
        <v>0</v>
      </c>
      <c r="AF38" s="156">
        <v>2</v>
      </c>
      <c r="AG38" s="156">
        <v>6</v>
      </c>
      <c r="AH38" s="156">
        <v>9</v>
      </c>
    </row>
    <row r="39" spans="1:34" ht="15" hidden="1" customHeight="1" outlineLevel="1">
      <c r="A39" s="186" t="s">
        <v>161</v>
      </c>
      <c r="B39" s="128">
        <v>5</v>
      </c>
      <c r="C39" s="128">
        <v>0</v>
      </c>
      <c r="D39" s="128">
        <v>0</v>
      </c>
      <c r="E39" s="128">
        <v>0</v>
      </c>
      <c r="F39" s="128">
        <v>0</v>
      </c>
      <c r="G39" s="128">
        <v>9</v>
      </c>
      <c r="H39" s="156">
        <v>0</v>
      </c>
      <c r="I39" s="128">
        <v>1</v>
      </c>
      <c r="J39" s="128">
        <v>0</v>
      </c>
      <c r="K39" s="128">
        <v>6</v>
      </c>
      <c r="L39" s="128">
        <v>0</v>
      </c>
      <c r="M39" s="128">
        <v>0</v>
      </c>
      <c r="N39" s="128">
        <v>6</v>
      </c>
      <c r="O39" s="128">
        <v>0</v>
      </c>
      <c r="P39" s="128">
        <v>2</v>
      </c>
      <c r="Q39" s="128">
        <v>21</v>
      </c>
      <c r="R39" s="128">
        <v>0</v>
      </c>
      <c r="S39" s="128">
        <v>8</v>
      </c>
      <c r="T39" s="128">
        <v>1</v>
      </c>
      <c r="U39" s="128">
        <v>0</v>
      </c>
      <c r="V39" s="128">
        <v>6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1</v>
      </c>
      <c r="AC39" s="156">
        <v>0</v>
      </c>
      <c r="AD39" s="156">
        <v>11</v>
      </c>
      <c r="AE39" s="156">
        <v>0</v>
      </c>
      <c r="AF39" s="156">
        <v>0</v>
      </c>
      <c r="AG39" s="156">
        <v>0</v>
      </c>
      <c r="AH39" s="156">
        <v>2</v>
      </c>
    </row>
    <row r="40" spans="1:34" ht="15" hidden="1" customHeight="1" outlineLevel="1">
      <c r="A40" s="186" t="s">
        <v>162</v>
      </c>
      <c r="B40" s="128">
        <v>35</v>
      </c>
      <c r="C40" s="128">
        <v>1</v>
      </c>
      <c r="D40" s="128">
        <v>5</v>
      </c>
      <c r="E40" s="128">
        <v>3</v>
      </c>
      <c r="F40" s="128">
        <v>3</v>
      </c>
      <c r="G40" s="128">
        <v>32</v>
      </c>
      <c r="H40" s="156">
        <v>0</v>
      </c>
      <c r="I40" s="128">
        <v>0</v>
      </c>
      <c r="J40" s="128">
        <v>2</v>
      </c>
      <c r="K40" s="128">
        <v>17</v>
      </c>
      <c r="L40" s="128">
        <v>0</v>
      </c>
      <c r="M40" s="128">
        <v>7</v>
      </c>
      <c r="N40" s="128">
        <v>10</v>
      </c>
      <c r="O40" s="128">
        <v>3</v>
      </c>
      <c r="P40" s="128">
        <v>9</v>
      </c>
      <c r="Q40" s="128">
        <v>58</v>
      </c>
      <c r="R40" s="128">
        <v>6</v>
      </c>
      <c r="S40" s="128">
        <v>6</v>
      </c>
      <c r="T40" s="128">
        <v>19</v>
      </c>
      <c r="U40" s="128">
        <v>6</v>
      </c>
      <c r="V40" s="128">
        <v>7</v>
      </c>
      <c r="W40" s="128">
        <v>0</v>
      </c>
      <c r="X40" s="128">
        <v>1</v>
      </c>
      <c r="Y40" s="128">
        <v>1</v>
      </c>
      <c r="Z40" s="128">
        <v>2</v>
      </c>
      <c r="AA40" s="128">
        <v>4</v>
      </c>
      <c r="AB40" s="128">
        <v>1</v>
      </c>
      <c r="AC40" s="156">
        <v>0</v>
      </c>
      <c r="AD40" s="156">
        <v>18</v>
      </c>
      <c r="AE40" s="156">
        <v>1</v>
      </c>
      <c r="AF40" s="156">
        <v>2</v>
      </c>
      <c r="AG40" s="156">
        <v>0</v>
      </c>
      <c r="AH40" s="156">
        <v>3</v>
      </c>
    </row>
    <row r="41" spans="1:34" ht="15" hidden="1" customHeight="1" outlineLevel="1">
      <c r="A41" s="186" t="s">
        <v>163</v>
      </c>
      <c r="B41" s="128">
        <v>7</v>
      </c>
      <c r="C41" s="128">
        <v>0</v>
      </c>
      <c r="D41" s="128">
        <v>0</v>
      </c>
      <c r="E41" s="128">
        <v>0</v>
      </c>
      <c r="F41" s="128">
        <v>3</v>
      </c>
      <c r="G41" s="128">
        <v>3</v>
      </c>
      <c r="H41" s="156">
        <v>0</v>
      </c>
      <c r="I41" s="128">
        <v>0</v>
      </c>
      <c r="J41" s="128">
        <v>0</v>
      </c>
      <c r="K41" s="128">
        <v>5</v>
      </c>
      <c r="L41" s="128">
        <v>0</v>
      </c>
      <c r="M41" s="128">
        <v>1</v>
      </c>
      <c r="N41" s="128">
        <v>5</v>
      </c>
      <c r="O41" s="128">
        <v>0</v>
      </c>
      <c r="P41" s="128">
        <v>1</v>
      </c>
      <c r="Q41" s="128">
        <v>50</v>
      </c>
      <c r="R41" s="128">
        <v>0</v>
      </c>
      <c r="S41" s="128">
        <v>7</v>
      </c>
      <c r="T41" s="128">
        <v>0</v>
      </c>
      <c r="U41" s="128">
        <v>0</v>
      </c>
      <c r="V41" s="128">
        <v>2</v>
      </c>
      <c r="W41" s="128">
        <v>0</v>
      </c>
      <c r="X41" s="128">
        <v>0</v>
      </c>
      <c r="Y41" s="128">
        <v>0</v>
      </c>
      <c r="Z41" s="128">
        <v>0</v>
      </c>
      <c r="AA41" s="128">
        <v>0</v>
      </c>
      <c r="AB41" s="128">
        <v>0</v>
      </c>
      <c r="AC41" s="156">
        <v>0</v>
      </c>
      <c r="AD41" s="156">
        <v>0</v>
      </c>
      <c r="AE41" s="156">
        <v>0</v>
      </c>
      <c r="AF41" s="156">
        <v>0</v>
      </c>
      <c r="AG41" s="156">
        <v>0</v>
      </c>
      <c r="AH41" s="156">
        <v>0</v>
      </c>
    </row>
    <row r="42" spans="1:34" ht="15" hidden="1" customHeight="1" outlineLevel="1">
      <c r="A42" s="186" t="s">
        <v>164</v>
      </c>
      <c r="B42" s="128">
        <v>25</v>
      </c>
      <c r="C42" s="128">
        <v>0</v>
      </c>
      <c r="D42" s="128">
        <v>3</v>
      </c>
      <c r="E42" s="128">
        <v>1</v>
      </c>
      <c r="F42" s="128">
        <v>1</v>
      </c>
      <c r="G42" s="128">
        <v>29</v>
      </c>
      <c r="H42" s="156">
        <v>0</v>
      </c>
      <c r="I42" s="128">
        <v>1</v>
      </c>
      <c r="J42" s="128">
        <v>1</v>
      </c>
      <c r="K42" s="128">
        <v>13</v>
      </c>
      <c r="L42" s="128">
        <v>0</v>
      </c>
      <c r="M42" s="128">
        <v>1</v>
      </c>
      <c r="N42" s="128">
        <v>5</v>
      </c>
      <c r="O42" s="128">
        <v>1</v>
      </c>
      <c r="P42" s="128">
        <v>13</v>
      </c>
      <c r="Q42" s="128">
        <v>22</v>
      </c>
      <c r="R42" s="128">
        <v>3</v>
      </c>
      <c r="S42" s="128">
        <v>6</v>
      </c>
      <c r="T42" s="128">
        <v>8</v>
      </c>
      <c r="U42" s="128">
        <v>1</v>
      </c>
      <c r="V42" s="128">
        <v>10</v>
      </c>
      <c r="W42" s="128">
        <v>0</v>
      </c>
      <c r="X42" s="128">
        <v>0</v>
      </c>
      <c r="Y42" s="128">
        <v>1</v>
      </c>
      <c r="Z42" s="128">
        <v>1</v>
      </c>
      <c r="AA42" s="128">
        <v>1</v>
      </c>
      <c r="AB42" s="128">
        <v>0</v>
      </c>
      <c r="AC42" s="156">
        <v>0</v>
      </c>
      <c r="AD42" s="156">
        <v>5</v>
      </c>
      <c r="AE42" s="156">
        <v>1</v>
      </c>
      <c r="AF42" s="156">
        <v>0</v>
      </c>
      <c r="AG42" s="156">
        <v>0</v>
      </c>
      <c r="AH42" s="156">
        <v>1</v>
      </c>
    </row>
    <row r="43" spans="1:34" ht="15" hidden="1" customHeight="1" outlineLevel="1">
      <c r="A43" s="186" t="s">
        <v>165</v>
      </c>
      <c r="B43" s="128">
        <v>2</v>
      </c>
      <c r="C43" s="128">
        <v>9</v>
      </c>
      <c r="D43" s="128">
        <v>18</v>
      </c>
      <c r="E43" s="128">
        <v>11</v>
      </c>
      <c r="F43" s="128">
        <v>27</v>
      </c>
      <c r="G43" s="128">
        <v>7</v>
      </c>
      <c r="H43" s="156">
        <v>0</v>
      </c>
      <c r="I43" s="128">
        <v>5</v>
      </c>
      <c r="J43" s="128">
        <v>10</v>
      </c>
      <c r="K43" s="128">
        <v>6</v>
      </c>
      <c r="L43" s="128">
        <v>15</v>
      </c>
      <c r="M43" s="128">
        <v>13</v>
      </c>
      <c r="N43" s="128">
        <v>35</v>
      </c>
      <c r="O43" s="128">
        <v>24</v>
      </c>
      <c r="P43" s="128">
        <v>63</v>
      </c>
      <c r="Q43" s="128">
        <v>7</v>
      </c>
      <c r="R43" s="128">
        <v>16</v>
      </c>
      <c r="S43" s="128">
        <v>39</v>
      </c>
      <c r="T43" s="128">
        <v>37</v>
      </c>
      <c r="U43" s="128">
        <v>33</v>
      </c>
      <c r="V43" s="128">
        <v>3</v>
      </c>
      <c r="W43" s="128">
        <v>1</v>
      </c>
      <c r="X43" s="128">
        <v>8</v>
      </c>
      <c r="Y43" s="128">
        <v>3</v>
      </c>
      <c r="Z43" s="128">
        <v>7</v>
      </c>
      <c r="AA43" s="128">
        <v>3</v>
      </c>
      <c r="AB43" s="128">
        <v>3</v>
      </c>
      <c r="AC43" s="156">
        <v>0</v>
      </c>
      <c r="AD43" s="156">
        <v>0</v>
      </c>
      <c r="AE43" s="156">
        <v>0</v>
      </c>
      <c r="AF43" s="156">
        <v>1</v>
      </c>
      <c r="AG43" s="156">
        <v>1</v>
      </c>
      <c r="AH43" s="156">
        <v>2</v>
      </c>
    </row>
    <row r="44" spans="1:34" ht="15" hidden="1" customHeight="1" outlineLevel="1">
      <c r="A44" s="186" t="s">
        <v>204</v>
      </c>
      <c r="B44" s="156">
        <v>0</v>
      </c>
      <c r="C44" s="156">
        <v>0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  <c r="T44" s="156">
        <v>0</v>
      </c>
      <c r="U44" s="156">
        <v>0</v>
      </c>
      <c r="V44" s="156">
        <v>0</v>
      </c>
      <c r="W44" s="156">
        <v>0</v>
      </c>
      <c r="X44" s="156">
        <v>0</v>
      </c>
      <c r="Y44" s="156">
        <v>0</v>
      </c>
      <c r="Z44" s="156">
        <v>0</v>
      </c>
      <c r="AA44" s="156">
        <v>0</v>
      </c>
      <c r="AB44" s="156">
        <v>0</v>
      </c>
      <c r="AC44" s="156">
        <v>0</v>
      </c>
      <c r="AD44" s="156">
        <v>0</v>
      </c>
      <c r="AE44" s="156">
        <v>0</v>
      </c>
      <c r="AF44" s="156">
        <v>0</v>
      </c>
      <c r="AG44" s="156">
        <v>0</v>
      </c>
      <c r="AH44" s="156">
        <v>0</v>
      </c>
    </row>
    <row r="45" spans="1:34" ht="15" hidden="1" customHeight="1" outlineLevel="1">
      <c r="A45" s="186" t="s">
        <v>166</v>
      </c>
      <c r="B45" s="128">
        <v>5</v>
      </c>
      <c r="C45" s="128">
        <v>1</v>
      </c>
      <c r="D45" s="128">
        <v>0</v>
      </c>
      <c r="E45" s="128">
        <v>0</v>
      </c>
      <c r="F45" s="128">
        <v>6</v>
      </c>
      <c r="G45" s="128">
        <v>12</v>
      </c>
      <c r="H45" s="156">
        <v>0</v>
      </c>
      <c r="I45" s="128">
        <v>0</v>
      </c>
      <c r="J45" s="128">
        <v>0</v>
      </c>
      <c r="K45" s="128">
        <v>5</v>
      </c>
      <c r="L45" s="128">
        <v>0</v>
      </c>
      <c r="M45" s="128">
        <v>0</v>
      </c>
      <c r="N45" s="128">
        <v>0</v>
      </c>
      <c r="O45" s="128">
        <v>0</v>
      </c>
      <c r="P45" s="128">
        <v>6</v>
      </c>
      <c r="Q45" s="128">
        <v>0</v>
      </c>
      <c r="R45" s="128">
        <v>0</v>
      </c>
      <c r="S45" s="128">
        <v>0</v>
      </c>
      <c r="T45" s="128">
        <v>1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>
        <v>0</v>
      </c>
      <c r="AA45" s="128">
        <v>0</v>
      </c>
      <c r="AB45" s="128">
        <v>0</v>
      </c>
      <c r="AC45" s="156">
        <v>0</v>
      </c>
      <c r="AD45" s="156">
        <v>0</v>
      </c>
      <c r="AE45" s="156">
        <v>0</v>
      </c>
      <c r="AF45" s="156">
        <v>0</v>
      </c>
      <c r="AG45" s="156">
        <v>0</v>
      </c>
      <c r="AH45" s="156">
        <v>0</v>
      </c>
    </row>
    <row r="46" spans="1:34" ht="15" hidden="1" customHeight="1" outlineLevel="1">
      <c r="A46" s="186" t="s">
        <v>167</v>
      </c>
      <c r="B46" s="128">
        <v>35</v>
      </c>
      <c r="C46" s="128">
        <v>1</v>
      </c>
      <c r="D46" s="128">
        <v>7</v>
      </c>
      <c r="E46" s="128">
        <v>1</v>
      </c>
      <c r="F46" s="128">
        <v>5</v>
      </c>
      <c r="G46" s="128">
        <v>3</v>
      </c>
      <c r="H46" s="156">
        <v>0</v>
      </c>
      <c r="I46" s="128">
        <v>0</v>
      </c>
      <c r="J46" s="128">
        <v>0</v>
      </c>
      <c r="K46" s="128">
        <v>4</v>
      </c>
      <c r="L46" s="128">
        <v>0</v>
      </c>
      <c r="M46" s="128">
        <v>2</v>
      </c>
      <c r="N46" s="128">
        <v>1</v>
      </c>
      <c r="O46" s="128">
        <v>2</v>
      </c>
      <c r="P46" s="128">
        <v>9</v>
      </c>
      <c r="Q46" s="128">
        <v>9</v>
      </c>
      <c r="R46" s="128">
        <v>1</v>
      </c>
      <c r="S46" s="128">
        <v>3</v>
      </c>
      <c r="T46" s="128">
        <v>1</v>
      </c>
      <c r="U46" s="128">
        <v>0</v>
      </c>
      <c r="V46" s="128">
        <v>2</v>
      </c>
      <c r="W46" s="128">
        <v>0</v>
      </c>
      <c r="X46" s="128">
        <v>0</v>
      </c>
      <c r="Y46" s="128">
        <v>0</v>
      </c>
      <c r="Z46" s="128">
        <v>0</v>
      </c>
      <c r="AA46" s="128">
        <v>0</v>
      </c>
      <c r="AB46" s="128">
        <v>0</v>
      </c>
      <c r="AC46" s="156">
        <v>0</v>
      </c>
      <c r="AD46" s="156">
        <v>4</v>
      </c>
      <c r="AE46" s="156">
        <v>0</v>
      </c>
      <c r="AF46" s="156">
        <v>0</v>
      </c>
      <c r="AG46" s="156">
        <v>0</v>
      </c>
      <c r="AH46" s="156">
        <v>4</v>
      </c>
    </row>
    <row r="47" spans="1:34" ht="15" hidden="1" customHeight="1" outlineLevel="1">
      <c r="A47" s="186" t="s">
        <v>168</v>
      </c>
      <c r="B47" s="128">
        <v>4</v>
      </c>
      <c r="C47" s="128">
        <v>6</v>
      </c>
      <c r="D47" s="128">
        <v>22</v>
      </c>
      <c r="E47" s="128">
        <v>5</v>
      </c>
      <c r="F47" s="128">
        <v>10</v>
      </c>
      <c r="G47" s="128">
        <v>21</v>
      </c>
      <c r="H47" s="156">
        <v>0</v>
      </c>
      <c r="I47" s="128">
        <v>2</v>
      </c>
      <c r="J47" s="128">
        <v>23</v>
      </c>
      <c r="K47" s="128">
        <v>19</v>
      </c>
      <c r="L47" s="128">
        <v>11</v>
      </c>
      <c r="M47" s="128">
        <v>19</v>
      </c>
      <c r="N47" s="128">
        <v>21</v>
      </c>
      <c r="O47" s="128">
        <v>20</v>
      </c>
      <c r="P47" s="128">
        <v>32</v>
      </c>
      <c r="Q47" s="128">
        <v>8</v>
      </c>
      <c r="R47" s="128">
        <v>13</v>
      </c>
      <c r="S47" s="128">
        <v>11</v>
      </c>
      <c r="T47" s="128">
        <v>29</v>
      </c>
      <c r="U47" s="128">
        <v>29</v>
      </c>
      <c r="V47" s="128">
        <v>3</v>
      </c>
      <c r="W47" s="128">
        <v>1</v>
      </c>
      <c r="X47" s="128">
        <v>17</v>
      </c>
      <c r="Y47" s="128">
        <v>3</v>
      </c>
      <c r="Z47" s="128">
        <v>11</v>
      </c>
      <c r="AA47" s="128">
        <v>1</v>
      </c>
      <c r="AB47" s="128">
        <v>1</v>
      </c>
      <c r="AC47" s="156">
        <v>0</v>
      </c>
      <c r="AD47" s="156">
        <v>0</v>
      </c>
      <c r="AE47" s="156">
        <v>0</v>
      </c>
      <c r="AF47" s="156">
        <v>1</v>
      </c>
      <c r="AG47" s="156">
        <v>3</v>
      </c>
      <c r="AH47" s="156">
        <v>17</v>
      </c>
    </row>
    <row r="48" spans="1:34" ht="15" hidden="1" customHeight="1" outlineLevel="1">
      <c r="A48" s="186" t="s">
        <v>169</v>
      </c>
      <c r="B48" s="128">
        <v>1</v>
      </c>
      <c r="C48" s="128">
        <v>1</v>
      </c>
      <c r="D48" s="128">
        <v>4</v>
      </c>
      <c r="E48" s="128">
        <v>1</v>
      </c>
      <c r="F48" s="128">
        <v>3</v>
      </c>
      <c r="G48" s="128">
        <v>0</v>
      </c>
      <c r="H48" s="156">
        <v>0</v>
      </c>
      <c r="I48" s="128">
        <v>1</v>
      </c>
      <c r="J48" s="128">
        <v>2</v>
      </c>
      <c r="K48" s="128">
        <v>4</v>
      </c>
      <c r="L48" s="128">
        <v>0</v>
      </c>
      <c r="M48" s="128">
        <v>5</v>
      </c>
      <c r="N48" s="128">
        <v>1</v>
      </c>
      <c r="O48" s="128">
        <v>2</v>
      </c>
      <c r="P48" s="128">
        <v>7</v>
      </c>
      <c r="Q48" s="128">
        <v>9</v>
      </c>
      <c r="R48" s="128">
        <v>7</v>
      </c>
      <c r="S48" s="128">
        <v>3</v>
      </c>
      <c r="T48" s="128">
        <v>10</v>
      </c>
      <c r="U48" s="128">
        <v>2</v>
      </c>
      <c r="V48" s="128">
        <v>0</v>
      </c>
      <c r="W48" s="128">
        <v>0</v>
      </c>
      <c r="X48" s="128">
        <v>0</v>
      </c>
      <c r="Y48" s="128">
        <v>1</v>
      </c>
      <c r="Z48" s="128">
        <v>3</v>
      </c>
      <c r="AA48" s="128">
        <v>2</v>
      </c>
      <c r="AB48" s="128">
        <v>0</v>
      </c>
      <c r="AC48" s="156">
        <v>0</v>
      </c>
      <c r="AD48" s="156">
        <v>0</v>
      </c>
      <c r="AE48" s="156">
        <v>0</v>
      </c>
      <c r="AF48" s="156">
        <v>0</v>
      </c>
      <c r="AG48" s="156">
        <v>0</v>
      </c>
      <c r="AH48" s="156">
        <v>0</v>
      </c>
    </row>
    <row r="49" spans="1:34" ht="15" hidden="1" customHeight="1" outlineLevel="1">
      <c r="A49" s="186" t="s">
        <v>170</v>
      </c>
      <c r="B49" s="128">
        <v>24</v>
      </c>
      <c r="C49" s="128">
        <v>1</v>
      </c>
      <c r="D49" s="128">
        <v>4</v>
      </c>
      <c r="E49" s="128">
        <v>1</v>
      </c>
      <c r="F49" s="128">
        <v>0</v>
      </c>
      <c r="G49" s="128">
        <v>4</v>
      </c>
      <c r="H49" s="156">
        <v>0</v>
      </c>
      <c r="I49" s="128">
        <v>1</v>
      </c>
      <c r="J49" s="128">
        <v>1</v>
      </c>
      <c r="K49" s="128">
        <v>26</v>
      </c>
      <c r="L49" s="128">
        <v>0</v>
      </c>
      <c r="M49" s="128">
        <v>1</v>
      </c>
      <c r="N49" s="128">
        <v>4</v>
      </c>
      <c r="O49" s="128">
        <v>1</v>
      </c>
      <c r="P49" s="128">
        <v>2</v>
      </c>
      <c r="Q49" s="128">
        <v>66</v>
      </c>
      <c r="R49" s="128">
        <v>2</v>
      </c>
      <c r="S49" s="128">
        <v>10</v>
      </c>
      <c r="T49" s="128">
        <v>3</v>
      </c>
      <c r="U49" s="128">
        <v>7</v>
      </c>
      <c r="V49" s="128">
        <v>10</v>
      </c>
      <c r="W49" s="128">
        <v>0</v>
      </c>
      <c r="X49" s="128">
        <v>0</v>
      </c>
      <c r="Y49" s="128">
        <v>1</v>
      </c>
      <c r="Z49" s="128">
        <v>0</v>
      </c>
      <c r="AA49" s="128">
        <v>0</v>
      </c>
      <c r="AB49" s="128">
        <v>0</v>
      </c>
      <c r="AC49" s="156">
        <v>0</v>
      </c>
      <c r="AD49" s="156">
        <v>0</v>
      </c>
      <c r="AE49" s="156">
        <v>0</v>
      </c>
      <c r="AF49" s="156">
        <v>0</v>
      </c>
      <c r="AG49" s="156">
        <v>0</v>
      </c>
      <c r="AH49" s="156">
        <v>0</v>
      </c>
    </row>
    <row r="50" spans="1:34" ht="15" hidden="1" customHeight="1" outlineLevel="1">
      <c r="A50" s="186" t="s">
        <v>171</v>
      </c>
      <c r="B50" s="128">
        <v>25</v>
      </c>
      <c r="C50" s="128">
        <v>1</v>
      </c>
      <c r="D50" s="128">
        <v>1</v>
      </c>
      <c r="E50" s="128">
        <v>1</v>
      </c>
      <c r="F50" s="128">
        <v>1</v>
      </c>
      <c r="G50" s="128">
        <v>33</v>
      </c>
      <c r="H50" s="156">
        <v>0</v>
      </c>
      <c r="I50" s="128">
        <v>2</v>
      </c>
      <c r="J50" s="128">
        <v>1</v>
      </c>
      <c r="K50" s="128">
        <v>36</v>
      </c>
      <c r="L50" s="128">
        <v>0</v>
      </c>
      <c r="M50" s="128">
        <v>1</v>
      </c>
      <c r="N50" s="128">
        <v>2</v>
      </c>
      <c r="O50" s="128">
        <v>1</v>
      </c>
      <c r="P50" s="128">
        <v>8</v>
      </c>
      <c r="Q50" s="128">
        <v>30</v>
      </c>
      <c r="R50" s="128">
        <v>2</v>
      </c>
      <c r="S50" s="128">
        <v>0</v>
      </c>
      <c r="T50" s="128">
        <v>3</v>
      </c>
      <c r="U50" s="128">
        <v>1</v>
      </c>
      <c r="V50" s="128">
        <v>6</v>
      </c>
      <c r="W50" s="128">
        <v>0</v>
      </c>
      <c r="X50" s="128">
        <v>4</v>
      </c>
      <c r="Y50" s="128">
        <v>0</v>
      </c>
      <c r="Z50" s="128">
        <v>1</v>
      </c>
      <c r="AA50" s="128">
        <v>0</v>
      </c>
      <c r="AB50" s="128">
        <v>0</v>
      </c>
      <c r="AC50" s="156">
        <v>0</v>
      </c>
      <c r="AD50" s="156">
        <v>3</v>
      </c>
      <c r="AE50" s="156">
        <v>20</v>
      </c>
      <c r="AF50" s="156">
        <v>0</v>
      </c>
      <c r="AG50" s="156">
        <v>4</v>
      </c>
      <c r="AH50" s="156">
        <v>9</v>
      </c>
    </row>
    <row r="51" spans="1:34" ht="15" hidden="1" customHeight="1" outlineLevel="1">
      <c r="A51" s="186" t="s">
        <v>172</v>
      </c>
      <c r="B51" s="128">
        <v>18</v>
      </c>
      <c r="C51" s="128">
        <v>2</v>
      </c>
      <c r="D51" s="128">
        <v>4</v>
      </c>
      <c r="E51" s="128">
        <v>1</v>
      </c>
      <c r="F51" s="128">
        <v>1</v>
      </c>
      <c r="G51" s="128">
        <v>21</v>
      </c>
      <c r="H51" s="156">
        <v>0</v>
      </c>
      <c r="I51" s="128">
        <v>1</v>
      </c>
      <c r="J51" s="128">
        <v>2</v>
      </c>
      <c r="K51" s="128">
        <v>23</v>
      </c>
      <c r="L51" s="128">
        <v>0</v>
      </c>
      <c r="M51" s="128">
        <v>3</v>
      </c>
      <c r="N51" s="128">
        <v>1</v>
      </c>
      <c r="O51" s="128">
        <v>3</v>
      </c>
      <c r="P51" s="128">
        <v>7</v>
      </c>
      <c r="Q51" s="128">
        <v>19</v>
      </c>
      <c r="R51" s="128">
        <v>5</v>
      </c>
      <c r="S51" s="128">
        <v>2</v>
      </c>
      <c r="T51" s="128">
        <v>5</v>
      </c>
      <c r="U51" s="128">
        <v>3</v>
      </c>
      <c r="V51" s="128">
        <v>9</v>
      </c>
      <c r="W51" s="128">
        <v>1</v>
      </c>
      <c r="X51" s="128">
        <v>0</v>
      </c>
      <c r="Y51" s="128">
        <v>0</v>
      </c>
      <c r="Z51" s="128">
        <v>2</v>
      </c>
      <c r="AA51" s="128">
        <v>0</v>
      </c>
      <c r="AB51" s="128">
        <v>0</v>
      </c>
      <c r="AC51" s="156">
        <v>0</v>
      </c>
      <c r="AD51" s="156">
        <v>5</v>
      </c>
      <c r="AE51" s="156">
        <v>1</v>
      </c>
      <c r="AF51" s="156">
        <v>1</v>
      </c>
      <c r="AG51" s="156">
        <v>0</v>
      </c>
      <c r="AH51" s="156">
        <v>3</v>
      </c>
    </row>
    <row r="52" spans="1:34" ht="15" hidden="1" customHeight="1" outlineLevel="1">
      <c r="A52" s="186" t="s">
        <v>173</v>
      </c>
      <c r="B52" s="128">
        <v>54</v>
      </c>
      <c r="C52" s="128">
        <v>1</v>
      </c>
      <c r="D52" s="128">
        <v>2</v>
      </c>
      <c r="E52" s="128">
        <v>3</v>
      </c>
      <c r="F52" s="128">
        <v>3</v>
      </c>
      <c r="G52" s="128">
        <v>34</v>
      </c>
      <c r="H52" s="156">
        <v>0</v>
      </c>
      <c r="I52" s="128">
        <v>0</v>
      </c>
      <c r="J52" s="128">
        <v>0</v>
      </c>
      <c r="K52" s="128">
        <v>58</v>
      </c>
      <c r="L52" s="128">
        <v>0</v>
      </c>
      <c r="M52" s="128">
        <v>3</v>
      </c>
      <c r="N52" s="128">
        <v>0</v>
      </c>
      <c r="O52" s="128">
        <v>1</v>
      </c>
      <c r="P52" s="128">
        <v>24</v>
      </c>
      <c r="Q52" s="128">
        <v>67</v>
      </c>
      <c r="R52" s="128">
        <v>2</v>
      </c>
      <c r="S52" s="128">
        <v>1</v>
      </c>
      <c r="T52" s="128">
        <v>9</v>
      </c>
      <c r="U52" s="128">
        <v>9</v>
      </c>
      <c r="V52" s="128">
        <v>7</v>
      </c>
      <c r="W52" s="128">
        <v>1</v>
      </c>
      <c r="X52" s="128">
        <v>0</v>
      </c>
      <c r="Y52" s="128">
        <v>5</v>
      </c>
      <c r="Z52" s="128">
        <v>2</v>
      </c>
      <c r="AA52" s="128">
        <v>0</v>
      </c>
      <c r="AB52" s="128">
        <v>0</v>
      </c>
      <c r="AC52" s="156">
        <v>0</v>
      </c>
      <c r="AD52" s="156">
        <v>36</v>
      </c>
      <c r="AE52" s="156">
        <v>3</v>
      </c>
      <c r="AF52" s="156">
        <v>0</v>
      </c>
      <c r="AG52" s="156">
        <v>0</v>
      </c>
      <c r="AH52" s="156">
        <v>5</v>
      </c>
    </row>
    <row r="53" spans="1:34" ht="15" hidden="1" customHeight="1" outlineLevel="1">
      <c r="A53" s="186" t="s">
        <v>174</v>
      </c>
      <c r="B53" s="128">
        <v>1</v>
      </c>
      <c r="C53" s="128">
        <v>28</v>
      </c>
      <c r="D53" s="128">
        <v>84</v>
      </c>
      <c r="E53" s="128">
        <v>32</v>
      </c>
      <c r="F53" s="128">
        <v>47</v>
      </c>
      <c r="G53" s="128">
        <v>15</v>
      </c>
      <c r="H53" s="156">
        <v>0</v>
      </c>
      <c r="I53" s="128">
        <v>7</v>
      </c>
      <c r="J53" s="128">
        <v>18</v>
      </c>
      <c r="K53" s="128">
        <v>12</v>
      </c>
      <c r="L53" s="128">
        <v>29</v>
      </c>
      <c r="M53" s="128">
        <v>19</v>
      </c>
      <c r="N53" s="128">
        <v>41</v>
      </c>
      <c r="O53" s="128">
        <v>38</v>
      </c>
      <c r="P53" s="128">
        <v>30</v>
      </c>
      <c r="Q53" s="128">
        <v>9</v>
      </c>
      <c r="R53" s="128">
        <v>18</v>
      </c>
      <c r="S53" s="128">
        <v>43</v>
      </c>
      <c r="T53" s="128">
        <v>50</v>
      </c>
      <c r="U53" s="128">
        <v>39</v>
      </c>
      <c r="V53" s="128">
        <v>3</v>
      </c>
      <c r="W53" s="128">
        <v>2</v>
      </c>
      <c r="X53" s="128">
        <v>5</v>
      </c>
      <c r="Y53" s="128">
        <v>2</v>
      </c>
      <c r="Z53" s="128">
        <v>12</v>
      </c>
      <c r="AA53" s="128">
        <v>4</v>
      </c>
      <c r="AB53" s="128">
        <v>3</v>
      </c>
      <c r="AC53" s="156">
        <v>0</v>
      </c>
      <c r="AD53" s="156">
        <v>0</v>
      </c>
      <c r="AE53" s="156">
        <v>0</v>
      </c>
      <c r="AF53" s="156">
        <v>2</v>
      </c>
      <c r="AG53" s="156">
        <v>3</v>
      </c>
      <c r="AH53" s="156">
        <v>2</v>
      </c>
    </row>
    <row r="54" spans="1:34" ht="15" hidden="1" customHeight="1" outlineLevel="1">
      <c r="A54" s="186" t="s">
        <v>175</v>
      </c>
      <c r="B54" s="128">
        <v>7</v>
      </c>
      <c r="C54" s="128">
        <v>0</v>
      </c>
      <c r="D54" s="128">
        <v>0</v>
      </c>
      <c r="E54" s="128">
        <v>0</v>
      </c>
      <c r="F54" s="128">
        <v>0</v>
      </c>
      <c r="G54" s="128">
        <v>15</v>
      </c>
      <c r="H54" s="156">
        <v>0</v>
      </c>
      <c r="I54" s="128">
        <v>0</v>
      </c>
      <c r="J54" s="128">
        <v>0</v>
      </c>
      <c r="K54" s="128">
        <v>4</v>
      </c>
      <c r="L54" s="128">
        <v>0</v>
      </c>
      <c r="M54" s="128">
        <v>0</v>
      </c>
      <c r="N54" s="128">
        <v>9</v>
      </c>
      <c r="O54" s="128">
        <v>0</v>
      </c>
      <c r="P54" s="128">
        <v>1</v>
      </c>
      <c r="Q54" s="128">
        <v>46</v>
      </c>
      <c r="R54" s="128">
        <v>0</v>
      </c>
      <c r="S54" s="128">
        <v>41</v>
      </c>
      <c r="T54" s="128">
        <v>1</v>
      </c>
      <c r="U54" s="128">
        <v>0</v>
      </c>
      <c r="V54" s="128">
        <v>6</v>
      </c>
      <c r="W54" s="128">
        <v>0</v>
      </c>
      <c r="X54" s="128">
        <v>0</v>
      </c>
      <c r="Y54" s="128">
        <v>0</v>
      </c>
      <c r="Z54" s="128">
        <v>0</v>
      </c>
      <c r="AA54" s="128">
        <v>0</v>
      </c>
      <c r="AB54" s="128">
        <v>0</v>
      </c>
      <c r="AC54" s="156">
        <v>0</v>
      </c>
      <c r="AD54" s="156">
        <v>2</v>
      </c>
      <c r="AE54" s="156">
        <v>0</v>
      </c>
      <c r="AF54" s="156">
        <v>0</v>
      </c>
      <c r="AG54" s="156">
        <v>0</v>
      </c>
      <c r="AH54" s="156">
        <v>2</v>
      </c>
    </row>
    <row r="55" spans="1:34" ht="15" hidden="1" customHeight="1" outlineLevel="1">
      <c r="A55" s="186" t="s">
        <v>176</v>
      </c>
      <c r="B55" s="128">
        <v>55</v>
      </c>
      <c r="C55" s="128">
        <v>1</v>
      </c>
      <c r="D55" s="128">
        <v>4</v>
      </c>
      <c r="E55" s="128">
        <v>4</v>
      </c>
      <c r="F55" s="128">
        <v>3</v>
      </c>
      <c r="G55" s="128">
        <v>37</v>
      </c>
      <c r="H55" s="156">
        <v>0</v>
      </c>
      <c r="I55" s="128">
        <v>3</v>
      </c>
      <c r="J55" s="128">
        <v>1</v>
      </c>
      <c r="K55" s="128">
        <v>24</v>
      </c>
      <c r="L55" s="128">
        <v>0</v>
      </c>
      <c r="M55" s="128">
        <v>3</v>
      </c>
      <c r="N55" s="128">
        <v>1</v>
      </c>
      <c r="O55" s="128">
        <v>3</v>
      </c>
      <c r="P55" s="128">
        <v>7</v>
      </c>
      <c r="Q55" s="128">
        <v>56</v>
      </c>
      <c r="R55" s="128">
        <v>2</v>
      </c>
      <c r="S55" s="128">
        <v>1</v>
      </c>
      <c r="T55" s="128">
        <v>5</v>
      </c>
      <c r="U55" s="128">
        <v>9</v>
      </c>
      <c r="V55" s="128">
        <v>16</v>
      </c>
      <c r="W55" s="128">
        <v>0</v>
      </c>
      <c r="X55" s="128">
        <v>1</v>
      </c>
      <c r="Y55" s="128">
        <v>1</v>
      </c>
      <c r="Z55" s="128">
        <v>1</v>
      </c>
      <c r="AA55" s="128">
        <v>2</v>
      </c>
      <c r="AB55" s="128">
        <v>0</v>
      </c>
      <c r="AC55" s="156">
        <v>0</v>
      </c>
      <c r="AD55" s="156">
        <v>8</v>
      </c>
      <c r="AE55" s="156">
        <v>3</v>
      </c>
      <c r="AF55" s="156">
        <v>0</v>
      </c>
      <c r="AG55" s="156">
        <v>0</v>
      </c>
      <c r="AH55" s="156">
        <v>5</v>
      </c>
    </row>
    <row r="56" spans="1:34" ht="15" hidden="1" customHeight="1" outlineLevel="1">
      <c r="A56" s="186" t="s">
        <v>177</v>
      </c>
      <c r="B56" s="128">
        <v>8</v>
      </c>
      <c r="C56" s="128">
        <v>1</v>
      </c>
      <c r="D56" s="128">
        <v>7</v>
      </c>
      <c r="E56" s="128">
        <v>1</v>
      </c>
      <c r="F56" s="128">
        <v>2</v>
      </c>
      <c r="G56" s="128">
        <v>25</v>
      </c>
      <c r="H56" s="156">
        <v>0</v>
      </c>
      <c r="I56" s="128">
        <v>0</v>
      </c>
      <c r="J56" s="128">
        <v>0</v>
      </c>
      <c r="K56" s="128">
        <v>6</v>
      </c>
      <c r="L56" s="128">
        <v>0</v>
      </c>
      <c r="M56" s="128">
        <v>40</v>
      </c>
      <c r="N56" s="128">
        <v>13</v>
      </c>
      <c r="O56" s="128">
        <v>3</v>
      </c>
      <c r="P56" s="128">
        <v>9</v>
      </c>
      <c r="Q56" s="128">
        <v>27</v>
      </c>
      <c r="R56" s="128">
        <v>11</v>
      </c>
      <c r="S56" s="128">
        <v>4</v>
      </c>
      <c r="T56" s="128">
        <v>11</v>
      </c>
      <c r="U56" s="128">
        <v>82</v>
      </c>
      <c r="V56" s="128">
        <v>6</v>
      </c>
      <c r="W56" s="128">
        <v>0</v>
      </c>
      <c r="X56" s="128">
        <v>1</v>
      </c>
      <c r="Y56" s="128">
        <v>1</v>
      </c>
      <c r="Z56" s="128">
        <v>2</v>
      </c>
      <c r="AA56" s="128">
        <v>2</v>
      </c>
      <c r="AB56" s="128">
        <v>0</v>
      </c>
      <c r="AC56" s="156">
        <v>0</v>
      </c>
      <c r="AD56" s="156">
        <v>1</v>
      </c>
      <c r="AE56" s="156">
        <v>8</v>
      </c>
      <c r="AF56" s="156">
        <v>0</v>
      </c>
      <c r="AG56" s="156">
        <v>0</v>
      </c>
      <c r="AH56" s="156">
        <v>17</v>
      </c>
    </row>
    <row r="57" spans="1:34" ht="15" hidden="1" customHeight="1" outlineLevel="1">
      <c r="A57" s="186" t="s">
        <v>178</v>
      </c>
      <c r="B57" s="128">
        <v>35</v>
      </c>
      <c r="C57" s="128">
        <v>1</v>
      </c>
      <c r="D57" s="128">
        <v>27</v>
      </c>
      <c r="E57" s="128">
        <v>1</v>
      </c>
      <c r="F57" s="128">
        <v>3</v>
      </c>
      <c r="G57" s="128">
        <v>31</v>
      </c>
      <c r="H57" s="156">
        <v>0</v>
      </c>
      <c r="I57" s="128">
        <v>0</v>
      </c>
      <c r="J57" s="128">
        <v>1</v>
      </c>
      <c r="K57" s="128">
        <v>28</v>
      </c>
      <c r="L57" s="128">
        <v>0</v>
      </c>
      <c r="M57" s="128">
        <v>5</v>
      </c>
      <c r="N57" s="128">
        <v>1</v>
      </c>
      <c r="O57" s="128">
        <v>1</v>
      </c>
      <c r="P57" s="128">
        <v>11</v>
      </c>
      <c r="Q57" s="128">
        <v>56</v>
      </c>
      <c r="R57" s="128">
        <v>4</v>
      </c>
      <c r="S57" s="128">
        <v>26</v>
      </c>
      <c r="T57" s="128">
        <v>18</v>
      </c>
      <c r="U57" s="128">
        <v>2</v>
      </c>
      <c r="V57" s="128">
        <v>10</v>
      </c>
      <c r="W57" s="128">
        <v>0</v>
      </c>
      <c r="X57" s="128">
        <v>0</v>
      </c>
      <c r="Y57" s="128">
        <v>0</v>
      </c>
      <c r="Z57" s="128">
        <v>1</v>
      </c>
      <c r="AA57" s="128">
        <v>0</v>
      </c>
      <c r="AB57" s="128">
        <v>0</v>
      </c>
      <c r="AC57" s="156">
        <v>0</v>
      </c>
      <c r="AD57" s="156">
        <v>11</v>
      </c>
      <c r="AE57" s="156">
        <v>21</v>
      </c>
      <c r="AF57" s="156">
        <v>0</v>
      </c>
      <c r="AG57" s="156">
        <v>0</v>
      </c>
      <c r="AH57" s="156">
        <v>4</v>
      </c>
    </row>
    <row r="58" spans="1:34" ht="15" hidden="1" customHeight="1" outlineLevel="1">
      <c r="A58" s="186" t="s">
        <v>179</v>
      </c>
      <c r="B58" s="128">
        <v>1</v>
      </c>
      <c r="C58" s="128">
        <v>4</v>
      </c>
      <c r="D58" s="128">
        <v>4</v>
      </c>
      <c r="E58" s="128">
        <v>4</v>
      </c>
      <c r="F58" s="128">
        <v>11</v>
      </c>
      <c r="G58" s="128">
        <v>2</v>
      </c>
      <c r="H58" s="156">
        <v>0</v>
      </c>
      <c r="I58" s="128">
        <v>6</v>
      </c>
      <c r="J58" s="128">
        <v>3</v>
      </c>
      <c r="K58" s="128">
        <v>2</v>
      </c>
      <c r="L58" s="128">
        <v>0</v>
      </c>
      <c r="M58" s="128">
        <v>8</v>
      </c>
      <c r="N58" s="128">
        <v>5</v>
      </c>
      <c r="O58" s="128">
        <v>5</v>
      </c>
      <c r="P58" s="128">
        <v>5</v>
      </c>
      <c r="Q58" s="128">
        <v>1</v>
      </c>
      <c r="R58" s="128">
        <v>5</v>
      </c>
      <c r="S58" s="128">
        <v>7</v>
      </c>
      <c r="T58" s="128">
        <v>14</v>
      </c>
      <c r="U58" s="128">
        <v>7</v>
      </c>
      <c r="V58" s="128">
        <v>0</v>
      </c>
      <c r="W58" s="128">
        <v>0</v>
      </c>
      <c r="X58" s="128">
        <v>1</v>
      </c>
      <c r="Y58" s="128">
        <v>0</v>
      </c>
      <c r="Z58" s="128">
        <v>8</v>
      </c>
      <c r="AA58" s="128">
        <v>3</v>
      </c>
      <c r="AB58" s="128">
        <v>2</v>
      </c>
      <c r="AC58" s="156">
        <v>0</v>
      </c>
      <c r="AD58" s="156">
        <v>0</v>
      </c>
      <c r="AE58" s="156">
        <v>0</v>
      </c>
      <c r="AF58" s="156">
        <v>0</v>
      </c>
      <c r="AG58" s="156">
        <v>9</v>
      </c>
      <c r="AH58" s="156">
        <v>1</v>
      </c>
    </row>
    <row r="59" spans="1:34" ht="15" hidden="1" customHeight="1" outlineLevel="1">
      <c r="A59" s="186" t="s">
        <v>180</v>
      </c>
      <c r="B59" s="128">
        <v>2</v>
      </c>
      <c r="C59" s="128">
        <v>0</v>
      </c>
      <c r="D59" s="128">
        <v>0</v>
      </c>
      <c r="E59" s="128">
        <v>0</v>
      </c>
      <c r="F59" s="128">
        <v>0</v>
      </c>
      <c r="G59" s="128">
        <v>2</v>
      </c>
      <c r="H59" s="156">
        <v>0</v>
      </c>
      <c r="I59" s="128">
        <v>0</v>
      </c>
      <c r="J59" s="128">
        <v>0</v>
      </c>
      <c r="K59" s="128">
        <v>2</v>
      </c>
      <c r="L59" s="128">
        <v>0</v>
      </c>
      <c r="M59" s="128">
        <v>0</v>
      </c>
      <c r="N59" s="128">
        <v>0</v>
      </c>
      <c r="O59" s="128">
        <v>0</v>
      </c>
      <c r="P59" s="128">
        <v>0</v>
      </c>
      <c r="Q59" s="128">
        <v>1</v>
      </c>
      <c r="R59" s="128">
        <v>0</v>
      </c>
      <c r="S59" s="128">
        <v>1</v>
      </c>
      <c r="T59" s="128">
        <v>1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>
        <v>0</v>
      </c>
      <c r="AA59" s="128">
        <v>0</v>
      </c>
      <c r="AB59" s="128">
        <v>0</v>
      </c>
      <c r="AC59" s="156">
        <v>0</v>
      </c>
      <c r="AD59" s="156">
        <v>0</v>
      </c>
      <c r="AE59" s="156">
        <v>0</v>
      </c>
      <c r="AF59" s="156">
        <v>0</v>
      </c>
      <c r="AG59" s="156">
        <v>0</v>
      </c>
      <c r="AH59" s="156">
        <v>0</v>
      </c>
    </row>
    <row r="60" spans="1:34" ht="15" hidden="1" customHeight="1" outlineLevel="1">
      <c r="A60" s="186" t="s">
        <v>181</v>
      </c>
      <c r="B60" s="128">
        <v>4</v>
      </c>
      <c r="C60" s="128">
        <v>1</v>
      </c>
      <c r="D60" s="128">
        <v>4</v>
      </c>
      <c r="E60" s="128">
        <v>1</v>
      </c>
      <c r="F60" s="128">
        <v>3</v>
      </c>
      <c r="G60" s="128">
        <v>1</v>
      </c>
      <c r="H60" s="156">
        <v>0</v>
      </c>
      <c r="I60" s="128">
        <v>0</v>
      </c>
      <c r="J60" s="128">
        <v>2</v>
      </c>
      <c r="K60" s="128">
        <v>3</v>
      </c>
      <c r="L60" s="128">
        <v>0</v>
      </c>
      <c r="M60" s="128">
        <v>4</v>
      </c>
      <c r="N60" s="128">
        <v>3</v>
      </c>
      <c r="O60" s="128">
        <v>3</v>
      </c>
      <c r="P60" s="128">
        <v>4</v>
      </c>
      <c r="Q60" s="128">
        <v>18</v>
      </c>
      <c r="R60" s="128">
        <v>5</v>
      </c>
      <c r="S60" s="128">
        <v>3</v>
      </c>
      <c r="T60" s="128">
        <v>4</v>
      </c>
      <c r="U60" s="128">
        <v>2</v>
      </c>
      <c r="V60" s="128">
        <v>2</v>
      </c>
      <c r="W60" s="128">
        <v>1</v>
      </c>
      <c r="X60" s="128">
        <v>0</v>
      </c>
      <c r="Y60" s="128">
        <v>0</v>
      </c>
      <c r="Z60" s="128">
        <v>1</v>
      </c>
      <c r="AA60" s="128">
        <v>0</v>
      </c>
      <c r="AB60" s="128">
        <v>0</v>
      </c>
      <c r="AC60" s="156">
        <v>0</v>
      </c>
      <c r="AD60" s="156">
        <v>0</v>
      </c>
      <c r="AE60" s="156">
        <v>0</v>
      </c>
      <c r="AF60" s="156">
        <v>0</v>
      </c>
      <c r="AG60" s="156">
        <v>0</v>
      </c>
      <c r="AH60" s="156">
        <v>0</v>
      </c>
    </row>
    <row r="61" spans="1:34" ht="15" hidden="1" customHeight="1" outlineLevel="1">
      <c r="A61" s="186" t="s">
        <v>182</v>
      </c>
      <c r="B61" s="128">
        <v>3</v>
      </c>
      <c r="C61" s="128">
        <v>0</v>
      </c>
      <c r="D61" s="128">
        <v>0</v>
      </c>
      <c r="E61" s="128">
        <v>0</v>
      </c>
      <c r="F61" s="128">
        <v>0</v>
      </c>
      <c r="G61" s="128">
        <v>7</v>
      </c>
      <c r="H61" s="156">
        <v>0</v>
      </c>
      <c r="I61" s="128">
        <v>0</v>
      </c>
      <c r="J61" s="128">
        <v>0</v>
      </c>
      <c r="K61" s="128">
        <v>10</v>
      </c>
      <c r="L61" s="128">
        <v>0</v>
      </c>
      <c r="M61" s="128">
        <v>2</v>
      </c>
      <c r="N61" s="128">
        <v>0</v>
      </c>
      <c r="O61" s="128">
        <v>0</v>
      </c>
      <c r="P61" s="128">
        <v>0</v>
      </c>
      <c r="Q61" s="128">
        <v>1</v>
      </c>
      <c r="R61" s="128">
        <v>0</v>
      </c>
      <c r="S61" s="128">
        <v>0</v>
      </c>
      <c r="T61" s="128">
        <v>0</v>
      </c>
      <c r="U61" s="128">
        <v>0</v>
      </c>
      <c r="V61" s="128">
        <v>1</v>
      </c>
      <c r="W61" s="128">
        <v>0</v>
      </c>
      <c r="X61" s="128">
        <v>0</v>
      </c>
      <c r="Y61" s="128">
        <v>0</v>
      </c>
      <c r="Z61" s="128">
        <v>0</v>
      </c>
      <c r="AA61" s="128">
        <v>0</v>
      </c>
      <c r="AB61" s="128">
        <v>0</v>
      </c>
      <c r="AC61" s="156">
        <v>0</v>
      </c>
      <c r="AD61" s="156">
        <v>1</v>
      </c>
      <c r="AE61" s="156">
        <v>0</v>
      </c>
      <c r="AF61" s="156">
        <v>0</v>
      </c>
      <c r="AG61" s="156">
        <v>0</v>
      </c>
      <c r="AH61" s="156">
        <v>0</v>
      </c>
    </row>
    <row r="62" spans="1:34" ht="15" hidden="1" customHeight="1" outlineLevel="1">
      <c r="A62" s="186" t="s">
        <v>183</v>
      </c>
      <c r="B62" s="128">
        <v>12</v>
      </c>
      <c r="C62" s="128">
        <v>0</v>
      </c>
      <c r="D62" s="128">
        <v>0</v>
      </c>
      <c r="E62" s="128">
        <v>0</v>
      </c>
      <c r="F62" s="128">
        <v>0</v>
      </c>
      <c r="G62" s="128">
        <v>23</v>
      </c>
      <c r="H62" s="156">
        <v>0</v>
      </c>
      <c r="I62" s="128">
        <v>0</v>
      </c>
      <c r="J62" s="128">
        <v>0</v>
      </c>
      <c r="K62" s="128">
        <v>13</v>
      </c>
      <c r="L62" s="128">
        <v>0</v>
      </c>
      <c r="M62" s="128">
        <v>2</v>
      </c>
      <c r="N62" s="128">
        <v>0</v>
      </c>
      <c r="O62" s="128">
        <v>0</v>
      </c>
      <c r="P62" s="128">
        <v>6</v>
      </c>
      <c r="Q62" s="128">
        <v>0</v>
      </c>
      <c r="R62" s="128">
        <v>0</v>
      </c>
      <c r="S62" s="128">
        <v>0</v>
      </c>
      <c r="T62" s="128">
        <v>0</v>
      </c>
      <c r="U62" s="128">
        <v>7</v>
      </c>
      <c r="V62" s="128">
        <v>1</v>
      </c>
      <c r="W62" s="128">
        <v>0</v>
      </c>
      <c r="X62" s="128">
        <v>0</v>
      </c>
      <c r="Y62" s="128">
        <v>0</v>
      </c>
      <c r="Z62" s="128">
        <v>0</v>
      </c>
      <c r="AA62" s="128">
        <v>1</v>
      </c>
      <c r="AB62" s="128">
        <v>0</v>
      </c>
      <c r="AC62" s="156">
        <v>0</v>
      </c>
      <c r="AD62" s="156">
        <v>0</v>
      </c>
      <c r="AE62" s="156">
        <v>1</v>
      </c>
      <c r="AF62" s="156">
        <v>0</v>
      </c>
      <c r="AG62" s="156">
        <v>0</v>
      </c>
      <c r="AH62" s="156">
        <v>0</v>
      </c>
    </row>
    <row r="63" spans="1:34" ht="15" hidden="1" customHeight="1" outlineLevel="1">
      <c r="A63" s="186" t="s">
        <v>184</v>
      </c>
      <c r="B63" s="128">
        <v>5</v>
      </c>
      <c r="C63" s="128">
        <v>0</v>
      </c>
      <c r="D63" s="128">
        <v>0</v>
      </c>
      <c r="E63" s="128">
        <v>0</v>
      </c>
      <c r="F63" s="128">
        <v>0</v>
      </c>
      <c r="G63" s="128">
        <v>11</v>
      </c>
      <c r="H63" s="156">
        <v>0</v>
      </c>
      <c r="I63" s="128">
        <v>0</v>
      </c>
      <c r="J63" s="128">
        <v>0</v>
      </c>
      <c r="K63" s="128">
        <v>14</v>
      </c>
      <c r="L63" s="128">
        <v>0</v>
      </c>
      <c r="M63" s="128">
        <v>1</v>
      </c>
      <c r="N63" s="128">
        <v>2</v>
      </c>
      <c r="O63" s="128">
        <v>0</v>
      </c>
      <c r="P63" s="128">
        <v>2</v>
      </c>
      <c r="Q63" s="128">
        <v>2</v>
      </c>
      <c r="R63" s="128">
        <v>0</v>
      </c>
      <c r="S63" s="128">
        <v>0</v>
      </c>
      <c r="T63" s="128">
        <v>0</v>
      </c>
      <c r="U63" s="128">
        <v>0</v>
      </c>
      <c r="V63" s="128">
        <v>1</v>
      </c>
      <c r="W63" s="128">
        <v>0</v>
      </c>
      <c r="X63" s="128">
        <v>0</v>
      </c>
      <c r="Y63" s="128">
        <v>0</v>
      </c>
      <c r="Z63" s="128">
        <v>0</v>
      </c>
      <c r="AA63" s="128">
        <v>0</v>
      </c>
      <c r="AB63" s="128">
        <v>0</v>
      </c>
      <c r="AC63" s="156">
        <v>0</v>
      </c>
      <c r="AD63" s="156">
        <v>0</v>
      </c>
      <c r="AE63" s="156">
        <v>1</v>
      </c>
      <c r="AF63" s="156">
        <v>0</v>
      </c>
      <c r="AG63" s="156">
        <v>0</v>
      </c>
      <c r="AH63" s="156">
        <v>0</v>
      </c>
    </row>
    <row r="64" spans="1:34" ht="15" hidden="1" customHeight="1" outlineLevel="1">
      <c r="A64" s="186" t="s">
        <v>185</v>
      </c>
      <c r="B64" s="128">
        <v>3</v>
      </c>
      <c r="C64" s="128">
        <v>0</v>
      </c>
      <c r="D64" s="128">
        <v>0</v>
      </c>
      <c r="E64" s="128">
        <v>0</v>
      </c>
      <c r="F64" s="128">
        <v>0</v>
      </c>
      <c r="G64" s="128">
        <v>8</v>
      </c>
      <c r="H64" s="156">
        <v>0</v>
      </c>
      <c r="I64" s="128">
        <v>0</v>
      </c>
      <c r="J64" s="128">
        <v>0</v>
      </c>
      <c r="K64" s="128">
        <v>6</v>
      </c>
      <c r="L64" s="128">
        <v>0</v>
      </c>
      <c r="M64" s="128">
        <v>0</v>
      </c>
      <c r="N64" s="128">
        <v>0</v>
      </c>
      <c r="O64" s="128">
        <v>0</v>
      </c>
      <c r="P64" s="128">
        <v>1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8">
        <v>1</v>
      </c>
      <c r="W64" s="128">
        <v>0</v>
      </c>
      <c r="X64" s="128">
        <v>0</v>
      </c>
      <c r="Y64" s="128">
        <v>0</v>
      </c>
      <c r="Z64" s="128">
        <v>0</v>
      </c>
      <c r="AA64" s="128">
        <v>0</v>
      </c>
      <c r="AB64" s="128">
        <v>0</v>
      </c>
      <c r="AC64" s="156">
        <v>0</v>
      </c>
      <c r="AD64" s="156">
        <v>0</v>
      </c>
      <c r="AE64" s="156">
        <v>0</v>
      </c>
      <c r="AF64" s="156">
        <v>0</v>
      </c>
      <c r="AG64" s="156">
        <v>0</v>
      </c>
      <c r="AH64" s="156">
        <v>0</v>
      </c>
    </row>
    <row r="65" spans="1:53" ht="15" hidden="1" customHeight="1" outlineLevel="1">
      <c r="A65" s="186" t="s">
        <v>205</v>
      </c>
      <c r="B65" s="156">
        <v>0</v>
      </c>
      <c r="C65" s="156">
        <v>0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I65" s="156">
        <v>0</v>
      </c>
      <c r="J65" s="156">
        <v>0</v>
      </c>
      <c r="K65" s="156">
        <v>0</v>
      </c>
      <c r="L65" s="156">
        <v>0</v>
      </c>
      <c r="M65" s="156">
        <v>0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  <c r="T65" s="156">
        <v>0</v>
      </c>
      <c r="U65" s="156">
        <v>0</v>
      </c>
      <c r="V65" s="156">
        <v>0</v>
      </c>
      <c r="W65" s="156">
        <v>0</v>
      </c>
      <c r="X65" s="156">
        <v>0</v>
      </c>
      <c r="Y65" s="156">
        <v>0</v>
      </c>
      <c r="Z65" s="156">
        <v>0</v>
      </c>
      <c r="AA65" s="156">
        <v>0</v>
      </c>
      <c r="AB65" s="156">
        <v>0</v>
      </c>
      <c r="AC65" s="156">
        <v>0</v>
      </c>
      <c r="AD65" s="156">
        <v>0</v>
      </c>
      <c r="AE65" s="156">
        <v>0</v>
      </c>
      <c r="AF65" s="156">
        <v>0</v>
      </c>
      <c r="AG65" s="156">
        <v>0</v>
      </c>
      <c r="AH65" s="156">
        <v>0</v>
      </c>
    </row>
    <row r="66" spans="1:53" ht="15" hidden="1" customHeight="1" outlineLevel="1">
      <c r="A66" s="186" t="s">
        <v>186</v>
      </c>
      <c r="B66" s="156">
        <v>0</v>
      </c>
      <c r="C66" s="156">
        <v>1</v>
      </c>
      <c r="D66" s="156">
        <v>9</v>
      </c>
      <c r="E66" s="156">
        <v>1</v>
      </c>
      <c r="F66" s="156">
        <v>3</v>
      </c>
      <c r="G66" s="156">
        <v>12</v>
      </c>
      <c r="H66" s="156">
        <v>0</v>
      </c>
      <c r="I66" s="156">
        <v>0</v>
      </c>
      <c r="J66" s="156">
        <v>2</v>
      </c>
      <c r="K66" s="156">
        <v>4</v>
      </c>
      <c r="L66" s="156">
        <v>7</v>
      </c>
      <c r="M66" s="156">
        <v>3</v>
      </c>
      <c r="N66" s="156">
        <v>6</v>
      </c>
      <c r="O66" s="156">
        <v>6</v>
      </c>
      <c r="P66" s="156">
        <v>3</v>
      </c>
      <c r="Q66" s="156">
        <v>2</v>
      </c>
      <c r="R66" s="156">
        <v>10</v>
      </c>
      <c r="S66" s="156">
        <v>3</v>
      </c>
      <c r="T66" s="156">
        <v>9</v>
      </c>
      <c r="U66" s="156">
        <v>4</v>
      </c>
      <c r="V66" s="156">
        <v>1</v>
      </c>
      <c r="W66" s="156">
        <v>0</v>
      </c>
      <c r="X66" s="156">
        <v>16</v>
      </c>
      <c r="Y66" s="156">
        <v>0</v>
      </c>
      <c r="Z66" s="156">
        <v>1</v>
      </c>
      <c r="AA66" s="156">
        <v>2</v>
      </c>
      <c r="AB66" s="156">
        <v>0</v>
      </c>
      <c r="AC66" s="156">
        <v>0</v>
      </c>
      <c r="AD66" s="156">
        <v>0</v>
      </c>
      <c r="AE66" s="156">
        <v>0</v>
      </c>
      <c r="AF66" s="156">
        <v>0</v>
      </c>
      <c r="AG66" s="156">
        <v>0</v>
      </c>
      <c r="AH66" s="156">
        <v>0</v>
      </c>
    </row>
    <row r="67" spans="1:53" ht="15" hidden="1" customHeight="1" outlineLevel="1">
      <c r="A67" s="186" t="s">
        <v>187</v>
      </c>
      <c r="B67" s="156">
        <v>0</v>
      </c>
      <c r="C67" s="156">
        <v>2</v>
      </c>
      <c r="D67" s="156">
        <v>4</v>
      </c>
      <c r="E67" s="156">
        <v>1</v>
      </c>
      <c r="F67" s="156">
        <v>1</v>
      </c>
      <c r="G67" s="156">
        <v>2</v>
      </c>
      <c r="H67" s="156">
        <v>0</v>
      </c>
      <c r="I67" s="156">
        <v>0</v>
      </c>
      <c r="J67" s="156">
        <v>2</v>
      </c>
      <c r="K67" s="156">
        <v>2</v>
      </c>
      <c r="L67" s="156">
        <v>0</v>
      </c>
      <c r="M67" s="156">
        <v>6</v>
      </c>
      <c r="N67" s="156">
        <v>0</v>
      </c>
      <c r="O67" s="156">
        <v>3</v>
      </c>
      <c r="P67" s="156">
        <v>13</v>
      </c>
      <c r="Q67" s="156">
        <v>2</v>
      </c>
      <c r="R67" s="156">
        <v>4</v>
      </c>
      <c r="S67" s="156">
        <v>1</v>
      </c>
      <c r="T67" s="156">
        <v>11</v>
      </c>
      <c r="U67" s="156">
        <v>3</v>
      </c>
      <c r="V67" s="156">
        <v>0</v>
      </c>
      <c r="W67" s="156">
        <v>0</v>
      </c>
      <c r="X67" s="156">
        <v>0</v>
      </c>
      <c r="Y67" s="156">
        <v>0</v>
      </c>
      <c r="Z67" s="156">
        <v>1</v>
      </c>
      <c r="AA67" s="156">
        <v>4</v>
      </c>
      <c r="AB67" s="156">
        <v>0</v>
      </c>
      <c r="AC67" s="156">
        <v>0</v>
      </c>
      <c r="AD67" s="156">
        <v>0</v>
      </c>
      <c r="AE67" s="156">
        <v>0</v>
      </c>
      <c r="AF67" s="156">
        <v>1</v>
      </c>
      <c r="AG67" s="156">
        <v>3</v>
      </c>
      <c r="AH67" s="156">
        <v>1</v>
      </c>
    </row>
    <row r="68" spans="1:53" ht="15" hidden="1" customHeight="1" outlineLevel="1">
      <c r="A68" s="186" t="s">
        <v>188</v>
      </c>
      <c r="B68" s="156">
        <v>0</v>
      </c>
      <c r="C68" s="156">
        <v>0</v>
      </c>
      <c r="D68" s="156">
        <v>0</v>
      </c>
      <c r="E68" s="156">
        <v>0</v>
      </c>
      <c r="F68" s="156">
        <v>0</v>
      </c>
      <c r="G68" s="156">
        <v>0</v>
      </c>
      <c r="H68" s="156">
        <v>0</v>
      </c>
      <c r="I68" s="156">
        <v>0</v>
      </c>
      <c r="J68" s="156">
        <v>0</v>
      </c>
      <c r="K68" s="156">
        <v>0</v>
      </c>
      <c r="L68" s="156">
        <v>0</v>
      </c>
      <c r="M68" s="156">
        <v>1</v>
      </c>
      <c r="N68" s="156">
        <v>0</v>
      </c>
      <c r="O68" s="156">
        <v>0</v>
      </c>
      <c r="P68" s="156">
        <v>1</v>
      </c>
      <c r="Q68" s="156">
        <v>0</v>
      </c>
      <c r="R68" s="156">
        <v>0</v>
      </c>
      <c r="S68" s="156">
        <v>0</v>
      </c>
      <c r="T68" s="156">
        <v>1</v>
      </c>
      <c r="U68" s="156">
        <v>9</v>
      </c>
      <c r="V68" s="156">
        <v>0</v>
      </c>
      <c r="W68" s="156">
        <v>0</v>
      </c>
      <c r="X68" s="156">
        <v>0</v>
      </c>
      <c r="Y68" s="156">
        <v>0</v>
      </c>
      <c r="Z68" s="156">
        <v>0</v>
      </c>
      <c r="AA68" s="156">
        <v>0</v>
      </c>
      <c r="AB68" s="156">
        <v>0</v>
      </c>
      <c r="AC68" s="156">
        <v>0</v>
      </c>
      <c r="AD68" s="156">
        <v>0</v>
      </c>
      <c r="AE68" s="156">
        <v>0</v>
      </c>
      <c r="AF68" s="156">
        <v>0</v>
      </c>
      <c r="AG68" s="156">
        <v>0</v>
      </c>
      <c r="AH68" s="156">
        <v>0</v>
      </c>
    </row>
    <row r="69" spans="1:53" ht="15" hidden="1" customHeight="1" outlineLevel="1">
      <c r="A69" s="186" t="s">
        <v>189</v>
      </c>
      <c r="B69" s="156">
        <v>0</v>
      </c>
      <c r="C69" s="156">
        <v>2</v>
      </c>
      <c r="D69" s="156">
        <v>1</v>
      </c>
      <c r="E69" s="156">
        <v>2</v>
      </c>
      <c r="F69" s="156">
        <v>1</v>
      </c>
      <c r="G69" s="156">
        <v>0</v>
      </c>
      <c r="H69" s="156">
        <v>0</v>
      </c>
      <c r="I69" s="156">
        <v>0</v>
      </c>
      <c r="J69" s="156">
        <v>3</v>
      </c>
      <c r="K69" s="156">
        <v>1</v>
      </c>
      <c r="L69" s="156">
        <v>0</v>
      </c>
      <c r="M69" s="156">
        <v>1</v>
      </c>
      <c r="N69" s="156">
        <v>0</v>
      </c>
      <c r="O69" s="156">
        <v>1</v>
      </c>
      <c r="P69" s="156">
        <v>1</v>
      </c>
      <c r="Q69" s="156">
        <v>1</v>
      </c>
      <c r="R69" s="156">
        <v>3</v>
      </c>
      <c r="S69" s="156">
        <v>1</v>
      </c>
      <c r="T69" s="156">
        <v>1</v>
      </c>
      <c r="U69" s="156">
        <v>7</v>
      </c>
      <c r="V69" s="156">
        <v>0</v>
      </c>
      <c r="W69" s="156">
        <v>0</v>
      </c>
      <c r="X69" s="156">
        <v>0</v>
      </c>
      <c r="Y69" s="156">
        <v>1</v>
      </c>
      <c r="Z69" s="156">
        <v>1</v>
      </c>
      <c r="AA69" s="156">
        <v>0</v>
      </c>
      <c r="AB69" s="156">
        <v>4</v>
      </c>
      <c r="AC69" s="156">
        <v>0</v>
      </c>
      <c r="AD69" s="156">
        <v>0</v>
      </c>
      <c r="AE69" s="156">
        <v>0</v>
      </c>
      <c r="AF69" s="156">
        <v>0</v>
      </c>
      <c r="AG69" s="156">
        <v>0</v>
      </c>
      <c r="AH69" s="156">
        <v>0</v>
      </c>
    </row>
    <row r="70" spans="1:53" customFormat="1" ht="15" hidden="1" customHeight="1" outlineLevel="1">
      <c r="A70" s="186" t="s">
        <v>190</v>
      </c>
      <c r="B70" s="156">
        <v>1</v>
      </c>
      <c r="C70" s="156">
        <v>3</v>
      </c>
      <c r="D70" s="156">
        <v>9</v>
      </c>
      <c r="E70" s="156">
        <v>1</v>
      </c>
      <c r="F70" s="156">
        <v>3</v>
      </c>
      <c r="G70" s="156">
        <v>3</v>
      </c>
      <c r="H70" s="156">
        <v>0</v>
      </c>
      <c r="I70" s="156">
        <v>1</v>
      </c>
      <c r="J70" s="156">
        <v>5</v>
      </c>
      <c r="K70" s="156">
        <v>3</v>
      </c>
      <c r="L70" s="156">
        <v>2</v>
      </c>
      <c r="M70" s="156">
        <v>3</v>
      </c>
      <c r="N70" s="156">
        <v>3</v>
      </c>
      <c r="O70" s="156">
        <v>4</v>
      </c>
      <c r="P70" s="156">
        <v>6</v>
      </c>
      <c r="Q70" s="156">
        <v>3</v>
      </c>
      <c r="R70" s="156">
        <v>6</v>
      </c>
      <c r="S70" s="156">
        <v>3</v>
      </c>
      <c r="T70" s="156">
        <v>6</v>
      </c>
      <c r="U70" s="156">
        <v>10</v>
      </c>
      <c r="V70" s="156">
        <v>0</v>
      </c>
      <c r="W70" s="156">
        <v>0</v>
      </c>
      <c r="X70" s="156">
        <v>2</v>
      </c>
      <c r="Y70" s="156">
        <v>1</v>
      </c>
      <c r="Z70" s="156">
        <v>4</v>
      </c>
      <c r="AA70" s="156">
        <v>1</v>
      </c>
      <c r="AB70" s="156">
        <v>1</v>
      </c>
      <c r="AC70" s="156">
        <v>0</v>
      </c>
      <c r="AD70" s="156">
        <v>0</v>
      </c>
      <c r="AE70" s="156">
        <v>0</v>
      </c>
      <c r="AF70" s="156">
        <v>1</v>
      </c>
      <c r="AG70" s="156">
        <v>1</v>
      </c>
      <c r="AH70" s="156">
        <v>1</v>
      </c>
    </row>
    <row r="71" spans="1:53" customFormat="1" ht="15" customHeight="1" collapsed="1">
      <c r="A71" s="186"/>
      <c r="B71" s="175" t="s">
        <v>516</v>
      </c>
      <c r="C71" s="350" t="s">
        <v>542</v>
      </c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48"/>
      <c r="AD71" s="348"/>
      <c r="AE71" s="348"/>
      <c r="AF71" s="348"/>
      <c r="AG71" s="348"/>
      <c r="AH71" s="348"/>
      <c r="BA71" t="s">
        <v>37</v>
      </c>
    </row>
    <row r="72" spans="1:53" ht="15" customHeight="1"/>
    <row r="73" spans="1:53" ht="15" hidden="1" customHeight="1" outlineLevel="1">
      <c r="A73" s="185" t="s">
        <v>506</v>
      </c>
      <c r="B73" s="184" t="s">
        <v>160</v>
      </c>
      <c r="C73" s="184" t="s">
        <v>161</v>
      </c>
      <c r="D73" s="184" t="s">
        <v>162</v>
      </c>
      <c r="E73" s="184" t="s">
        <v>163</v>
      </c>
      <c r="F73" s="184" t="s">
        <v>164</v>
      </c>
      <c r="G73" s="184" t="s">
        <v>165</v>
      </c>
      <c r="H73" s="184" t="s">
        <v>204</v>
      </c>
      <c r="I73" s="184" t="s">
        <v>166</v>
      </c>
      <c r="J73" s="184" t="s">
        <v>167</v>
      </c>
      <c r="K73" s="184" t="s">
        <v>168</v>
      </c>
      <c r="L73" s="184" t="s">
        <v>169</v>
      </c>
      <c r="M73" s="184" t="s">
        <v>170</v>
      </c>
      <c r="N73" s="184" t="s">
        <v>171</v>
      </c>
      <c r="O73" s="184" t="s">
        <v>172</v>
      </c>
      <c r="P73" s="184" t="s">
        <v>173</v>
      </c>
      <c r="Q73" s="184" t="s">
        <v>174</v>
      </c>
      <c r="R73" s="184" t="s">
        <v>175</v>
      </c>
      <c r="S73" s="184" t="s">
        <v>176</v>
      </c>
      <c r="T73" s="184" t="s">
        <v>177</v>
      </c>
      <c r="U73" s="184" t="s">
        <v>178</v>
      </c>
      <c r="V73" s="184" t="s">
        <v>179</v>
      </c>
      <c r="W73" s="184" t="s">
        <v>180</v>
      </c>
      <c r="X73" s="184" t="s">
        <v>181</v>
      </c>
      <c r="Y73" s="184" t="s">
        <v>182</v>
      </c>
      <c r="Z73" s="184" t="s">
        <v>183</v>
      </c>
      <c r="AA73" s="184" t="s">
        <v>184</v>
      </c>
      <c r="AB73" s="184" t="s">
        <v>185</v>
      </c>
      <c r="AC73" s="184" t="s">
        <v>205</v>
      </c>
      <c r="AD73" s="184" t="s">
        <v>186</v>
      </c>
      <c r="AE73" s="184" t="s">
        <v>187</v>
      </c>
      <c r="AF73" s="184" t="s">
        <v>188</v>
      </c>
      <c r="AG73" s="184" t="s">
        <v>189</v>
      </c>
      <c r="AH73" s="184" t="s">
        <v>190</v>
      </c>
    </row>
    <row r="74" spans="1:53" ht="15" hidden="1" customHeight="1" outlineLevel="1">
      <c r="A74" s="186" t="s">
        <v>160</v>
      </c>
      <c r="B74" s="128">
        <v>3</v>
      </c>
      <c r="C74" s="128">
        <v>496</v>
      </c>
      <c r="D74" s="128">
        <v>2502</v>
      </c>
      <c r="E74" s="128">
        <v>643</v>
      </c>
      <c r="F74" s="128">
        <v>1828</v>
      </c>
      <c r="G74" s="128">
        <v>1190</v>
      </c>
      <c r="H74" s="156">
        <v>0</v>
      </c>
      <c r="I74" s="128">
        <v>1629</v>
      </c>
      <c r="J74" s="128">
        <v>3393</v>
      </c>
      <c r="K74" s="128">
        <v>113</v>
      </c>
      <c r="L74" s="128">
        <v>882</v>
      </c>
      <c r="M74" s="128">
        <v>5292</v>
      </c>
      <c r="N74" s="128">
        <v>6978</v>
      </c>
      <c r="O74" s="128">
        <v>3256</v>
      </c>
      <c r="P74" s="128">
        <v>3039</v>
      </c>
      <c r="Q74" s="128">
        <v>11</v>
      </c>
      <c r="R74" s="128">
        <v>757</v>
      </c>
      <c r="S74" s="128">
        <v>1679</v>
      </c>
      <c r="T74" s="128">
        <v>4620</v>
      </c>
      <c r="U74" s="128">
        <v>4251</v>
      </c>
      <c r="V74" s="128">
        <v>62</v>
      </c>
      <c r="W74" s="128">
        <v>31</v>
      </c>
      <c r="X74" s="128">
        <v>803</v>
      </c>
      <c r="Y74" s="128">
        <v>37</v>
      </c>
      <c r="Z74" s="128">
        <v>923</v>
      </c>
      <c r="AA74" s="128">
        <v>889</v>
      </c>
      <c r="AB74" s="128">
        <v>242</v>
      </c>
      <c r="AC74" s="156">
        <v>0</v>
      </c>
      <c r="AD74" s="156">
        <v>0</v>
      </c>
      <c r="AE74" s="156">
        <v>0</v>
      </c>
      <c r="AF74" s="156">
        <v>3</v>
      </c>
      <c r="AG74" s="156">
        <v>859</v>
      </c>
      <c r="AH74" s="156">
        <v>1925</v>
      </c>
    </row>
    <row r="75" spans="1:53" ht="15" hidden="1" customHeight="1" outlineLevel="1">
      <c r="A75" s="186" t="s">
        <v>161</v>
      </c>
      <c r="B75" s="128">
        <v>558</v>
      </c>
      <c r="C75" s="128">
        <v>1</v>
      </c>
      <c r="D75" s="128">
        <v>49</v>
      </c>
      <c r="E75" s="128">
        <v>0</v>
      </c>
      <c r="F75" s="128">
        <v>19</v>
      </c>
      <c r="G75" s="128">
        <v>2096</v>
      </c>
      <c r="H75" s="156">
        <v>0</v>
      </c>
      <c r="I75" s="128">
        <v>4</v>
      </c>
      <c r="J75" s="128">
        <v>0</v>
      </c>
      <c r="K75" s="128">
        <v>799</v>
      </c>
      <c r="L75" s="128">
        <v>0</v>
      </c>
      <c r="M75" s="128">
        <v>136</v>
      </c>
      <c r="N75" s="128">
        <v>690</v>
      </c>
      <c r="O75" s="128">
        <v>43</v>
      </c>
      <c r="P75" s="128">
        <v>254</v>
      </c>
      <c r="Q75" s="128">
        <v>1865</v>
      </c>
      <c r="R75" s="128">
        <v>0</v>
      </c>
      <c r="S75" s="128">
        <v>1146</v>
      </c>
      <c r="T75" s="128">
        <v>193</v>
      </c>
      <c r="U75" s="128">
        <v>4</v>
      </c>
      <c r="V75" s="128">
        <v>1259</v>
      </c>
      <c r="W75" s="128">
        <v>0</v>
      </c>
      <c r="X75" s="128">
        <v>45</v>
      </c>
      <c r="Y75" s="128">
        <v>1</v>
      </c>
      <c r="Z75" s="128">
        <v>20</v>
      </c>
      <c r="AA75" s="128">
        <v>11</v>
      </c>
      <c r="AB75" s="128">
        <v>163</v>
      </c>
      <c r="AC75" s="156">
        <v>133</v>
      </c>
      <c r="AD75" s="156">
        <v>2822</v>
      </c>
      <c r="AE75" s="156">
        <v>52</v>
      </c>
      <c r="AF75" s="156">
        <v>0</v>
      </c>
      <c r="AG75" s="156">
        <v>7</v>
      </c>
      <c r="AH75" s="156">
        <v>610</v>
      </c>
    </row>
    <row r="76" spans="1:53" ht="15" hidden="1" customHeight="1" outlineLevel="1">
      <c r="A76" s="186" t="s">
        <v>162</v>
      </c>
      <c r="B76" s="128">
        <v>5643</v>
      </c>
      <c r="C76" s="128">
        <v>2</v>
      </c>
      <c r="D76" s="128">
        <v>23</v>
      </c>
      <c r="E76" s="128">
        <v>13</v>
      </c>
      <c r="F76" s="128">
        <v>799</v>
      </c>
      <c r="G76" s="128">
        <v>4785</v>
      </c>
      <c r="H76" s="156">
        <v>0</v>
      </c>
      <c r="I76" s="128">
        <v>0</v>
      </c>
      <c r="J76" s="128">
        <v>532</v>
      </c>
      <c r="K76" s="128">
        <v>3090</v>
      </c>
      <c r="L76" s="128">
        <v>0</v>
      </c>
      <c r="M76" s="128">
        <v>109</v>
      </c>
      <c r="N76" s="128">
        <v>514</v>
      </c>
      <c r="O76" s="128">
        <v>94</v>
      </c>
      <c r="P76" s="128">
        <v>1549</v>
      </c>
      <c r="Q76" s="128">
        <v>5683</v>
      </c>
      <c r="R76" s="128">
        <v>328</v>
      </c>
      <c r="S76" s="128">
        <v>492</v>
      </c>
      <c r="T76" s="128">
        <v>3451</v>
      </c>
      <c r="U76" s="128">
        <v>189</v>
      </c>
      <c r="V76" s="128">
        <v>589</v>
      </c>
      <c r="W76" s="128">
        <v>0</v>
      </c>
      <c r="X76" s="128">
        <v>57</v>
      </c>
      <c r="Y76" s="128">
        <v>16</v>
      </c>
      <c r="Z76" s="128">
        <v>184</v>
      </c>
      <c r="AA76" s="128">
        <v>622</v>
      </c>
      <c r="AB76" s="128">
        <v>1</v>
      </c>
      <c r="AC76" s="156">
        <v>4</v>
      </c>
      <c r="AD76" s="156">
        <v>1706</v>
      </c>
      <c r="AE76" s="156">
        <v>154</v>
      </c>
      <c r="AF76" s="156">
        <v>0</v>
      </c>
      <c r="AG76" s="156">
        <v>0</v>
      </c>
      <c r="AH76" s="156">
        <v>186</v>
      </c>
    </row>
    <row r="77" spans="1:53" ht="15" hidden="1" customHeight="1" outlineLevel="1">
      <c r="A77" s="186" t="s">
        <v>163</v>
      </c>
      <c r="B77" s="128">
        <v>982</v>
      </c>
      <c r="C77" s="128">
        <v>0</v>
      </c>
      <c r="D77" s="128">
        <v>6</v>
      </c>
      <c r="E77" s="128">
        <v>0</v>
      </c>
      <c r="F77" s="128">
        <v>1084</v>
      </c>
      <c r="G77" s="128">
        <v>171</v>
      </c>
      <c r="H77" s="156">
        <v>0</v>
      </c>
      <c r="I77" s="128">
        <v>0</v>
      </c>
      <c r="J77" s="128">
        <v>1</v>
      </c>
      <c r="K77" s="128">
        <v>510</v>
      </c>
      <c r="L77" s="128">
        <v>0</v>
      </c>
      <c r="M77" s="128">
        <v>49</v>
      </c>
      <c r="N77" s="128">
        <v>1255</v>
      </c>
      <c r="O77" s="128">
        <v>0</v>
      </c>
      <c r="P77" s="128">
        <v>267</v>
      </c>
      <c r="Q77" s="128">
        <v>7476</v>
      </c>
      <c r="R77" s="128">
        <v>0</v>
      </c>
      <c r="S77" s="128">
        <v>505</v>
      </c>
      <c r="T77" s="128">
        <v>14</v>
      </c>
      <c r="U77" s="128">
        <v>6</v>
      </c>
      <c r="V77" s="128">
        <v>448</v>
      </c>
      <c r="W77" s="128">
        <v>0</v>
      </c>
      <c r="X77" s="128">
        <v>0</v>
      </c>
      <c r="Y77" s="128">
        <v>0</v>
      </c>
      <c r="Z77" s="128">
        <v>35</v>
      </c>
      <c r="AA77" s="128">
        <v>1</v>
      </c>
      <c r="AB77" s="128">
        <v>0</v>
      </c>
      <c r="AC77" s="156">
        <v>0</v>
      </c>
      <c r="AD77" s="156">
        <v>0</v>
      </c>
      <c r="AE77" s="156">
        <v>0</v>
      </c>
      <c r="AF77" s="156">
        <v>0</v>
      </c>
      <c r="AG77" s="156">
        <v>0</v>
      </c>
      <c r="AH77" s="156">
        <v>0</v>
      </c>
    </row>
    <row r="78" spans="1:53" ht="15" hidden="1" customHeight="1" outlineLevel="1">
      <c r="A78" s="186" t="s">
        <v>164</v>
      </c>
      <c r="B78" s="128">
        <v>4006</v>
      </c>
      <c r="C78" s="128">
        <v>28</v>
      </c>
      <c r="D78" s="128">
        <v>869</v>
      </c>
      <c r="E78" s="128">
        <v>7</v>
      </c>
      <c r="F78" s="128">
        <v>39</v>
      </c>
      <c r="G78" s="128">
        <v>4128</v>
      </c>
      <c r="H78" s="156">
        <v>0</v>
      </c>
      <c r="I78" s="128">
        <v>20</v>
      </c>
      <c r="J78" s="128">
        <v>12</v>
      </c>
      <c r="K78" s="128">
        <v>2335</v>
      </c>
      <c r="L78" s="128">
        <v>0</v>
      </c>
      <c r="M78" s="128">
        <v>219</v>
      </c>
      <c r="N78" s="128">
        <v>557</v>
      </c>
      <c r="O78" s="128">
        <v>44</v>
      </c>
      <c r="P78" s="128">
        <v>1828</v>
      </c>
      <c r="Q78" s="128">
        <v>3154</v>
      </c>
      <c r="R78" s="128">
        <v>83</v>
      </c>
      <c r="S78" s="128">
        <v>1852</v>
      </c>
      <c r="T78" s="128">
        <v>267</v>
      </c>
      <c r="U78" s="128">
        <v>273</v>
      </c>
      <c r="V78" s="128">
        <v>1631</v>
      </c>
      <c r="W78" s="128">
        <v>0</v>
      </c>
      <c r="X78" s="128">
        <v>46</v>
      </c>
      <c r="Y78" s="128">
        <v>269</v>
      </c>
      <c r="Z78" s="128">
        <v>55</v>
      </c>
      <c r="AA78" s="128">
        <v>68</v>
      </c>
      <c r="AB78" s="128">
        <v>2</v>
      </c>
      <c r="AC78" s="156">
        <v>0</v>
      </c>
      <c r="AD78" s="156">
        <v>425</v>
      </c>
      <c r="AE78" s="156">
        <v>1071</v>
      </c>
      <c r="AF78" s="191">
        <v>0</v>
      </c>
      <c r="AG78" s="156">
        <v>0</v>
      </c>
      <c r="AH78" s="156">
        <v>8</v>
      </c>
    </row>
    <row r="79" spans="1:53" ht="15" hidden="1" customHeight="1" outlineLevel="1">
      <c r="A79" s="186" t="s">
        <v>165</v>
      </c>
      <c r="B79" s="128">
        <v>9</v>
      </c>
      <c r="C79" s="128">
        <v>1329</v>
      </c>
      <c r="D79" s="128">
        <v>1081</v>
      </c>
      <c r="E79" s="128">
        <v>3287</v>
      </c>
      <c r="F79" s="128">
        <v>2696</v>
      </c>
      <c r="G79" s="128">
        <v>1129</v>
      </c>
      <c r="H79" s="156">
        <v>0</v>
      </c>
      <c r="I79" s="128">
        <v>791</v>
      </c>
      <c r="J79" s="128">
        <v>1182</v>
      </c>
      <c r="K79" s="128">
        <v>97</v>
      </c>
      <c r="L79" s="128">
        <v>1863</v>
      </c>
      <c r="M79" s="128">
        <v>1117</v>
      </c>
      <c r="N79" s="128">
        <v>5548</v>
      </c>
      <c r="O79" s="128">
        <v>4163</v>
      </c>
      <c r="P79" s="128">
        <v>6446</v>
      </c>
      <c r="Q79" s="128">
        <v>223</v>
      </c>
      <c r="R79" s="128">
        <v>1197</v>
      </c>
      <c r="S79" s="128">
        <v>5840</v>
      </c>
      <c r="T79" s="128">
        <v>4175</v>
      </c>
      <c r="U79" s="128">
        <v>5336</v>
      </c>
      <c r="V79" s="128">
        <v>158</v>
      </c>
      <c r="W79" s="128">
        <v>8</v>
      </c>
      <c r="X79" s="128">
        <v>468</v>
      </c>
      <c r="Y79" s="128">
        <v>327</v>
      </c>
      <c r="Z79" s="128">
        <v>1185</v>
      </c>
      <c r="AA79" s="128">
        <v>1025</v>
      </c>
      <c r="AB79" s="128">
        <v>913</v>
      </c>
      <c r="AC79" s="156">
        <v>0</v>
      </c>
      <c r="AD79" s="156">
        <v>0</v>
      </c>
      <c r="AE79" s="156">
        <v>0</v>
      </c>
      <c r="AF79" s="156">
        <v>0</v>
      </c>
      <c r="AG79" s="156">
        <v>227</v>
      </c>
      <c r="AH79" s="156">
        <v>216</v>
      </c>
    </row>
    <row r="80" spans="1:53" ht="15" hidden="1" customHeight="1" outlineLevel="1">
      <c r="A80" s="186" t="s">
        <v>204</v>
      </c>
      <c r="B80" s="156">
        <v>0</v>
      </c>
      <c r="C80" s="156">
        <v>0</v>
      </c>
      <c r="D80" s="156">
        <v>0</v>
      </c>
      <c r="E80" s="156">
        <v>0</v>
      </c>
      <c r="F80" s="156">
        <v>0</v>
      </c>
      <c r="G80" s="156">
        <v>0</v>
      </c>
      <c r="H80" s="156">
        <v>0</v>
      </c>
      <c r="I80" s="156">
        <v>0</v>
      </c>
      <c r="J80" s="156">
        <v>0</v>
      </c>
      <c r="K80" s="156">
        <v>0</v>
      </c>
      <c r="L80" s="156">
        <v>0</v>
      </c>
      <c r="M80" s="156">
        <v>0</v>
      </c>
      <c r="N80" s="156">
        <v>0</v>
      </c>
      <c r="O80" s="156">
        <v>0</v>
      </c>
      <c r="P80" s="156">
        <v>0</v>
      </c>
      <c r="Q80" s="156">
        <v>0</v>
      </c>
      <c r="R80" s="156">
        <v>0</v>
      </c>
      <c r="S80" s="156">
        <v>0</v>
      </c>
      <c r="T80" s="156">
        <v>0</v>
      </c>
      <c r="U80" s="156">
        <v>0</v>
      </c>
      <c r="V80" s="156">
        <v>0</v>
      </c>
      <c r="W80" s="156">
        <v>0</v>
      </c>
      <c r="X80" s="156">
        <v>0</v>
      </c>
      <c r="Y80" s="156">
        <v>0</v>
      </c>
      <c r="Z80" s="156">
        <v>0</v>
      </c>
      <c r="AA80" s="156">
        <v>0</v>
      </c>
      <c r="AB80" s="156">
        <v>0</v>
      </c>
      <c r="AC80" s="156">
        <v>0</v>
      </c>
      <c r="AD80" s="156">
        <v>0</v>
      </c>
      <c r="AE80" s="156">
        <v>0</v>
      </c>
      <c r="AF80" s="156">
        <v>0</v>
      </c>
      <c r="AG80" s="156">
        <v>0</v>
      </c>
      <c r="AH80" s="156">
        <v>0</v>
      </c>
    </row>
    <row r="81" spans="1:34" ht="15" hidden="1" customHeight="1" outlineLevel="1">
      <c r="A81" s="186" t="s">
        <v>166</v>
      </c>
      <c r="B81" s="128">
        <v>1220</v>
      </c>
      <c r="C81" s="128">
        <v>23</v>
      </c>
      <c r="D81" s="128">
        <v>0</v>
      </c>
      <c r="E81" s="128">
        <v>4</v>
      </c>
      <c r="F81" s="128">
        <v>701</v>
      </c>
      <c r="G81" s="128">
        <v>3263</v>
      </c>
      <c r="H81" s="156">
        <v>0</v>
      </c>
      <c r="I81" s="128">
        <v>11</v>
      </c>
      <c r="J81" s="128">
        <v>0</v>
      </c>
      <c r="K81" s="128">
        <v>1252</v>
      </c>
      <c r="L81" s="128">
        <v>0</v>
      </c>
      <c r="M81" s="128">
        <v>101</v>
      </c>
      <c r="N81" s="128">
        <v>18</v>
      </c>
      <c r="O81" s="128">
        <v>4</v>
      </c>
      <c r="P81" s="128">
        <v>712</v>
      </c>
      <c r="Q81" s="128">
        <v>17</v>
      </c>
      <c r="R81" s="128">
        <v>0</v>
      </c>
      <c r="S81" s="128">
        <v>4</v>
      </c>
      <c r="T81" s="128">
        <v>7</v>
      </c>
      <c r="U81" s="128">
        <v>0</v>
      </c>
      <c r="V81" s="128">
        <v>264</v>
      </c>
      <c r="W81" s="128">
        <v>0</v>
      </c>
      <c r="X81" s="128">
        <v>0</v>
      </c>
      <c r="Y81" s="128">
        <v>1</v>
      </c>
      <c r="Z81" s="128">
        <v>4</v>
      </c>
      <c r="AA81" s="128">
        <v>0</v>
      </c>
      <c r="AB81" s="128">
        <v>0</v>
      </c>
      <c r="AC81" s="156">
        <v>0</v>
      </c>
      <c r="AD81" s="156">
        <v>0</v>
      </c>
      <c r="AE81" s="156">
        <v>51</v>
      </c>
      <c r="AF81" s="156">
        <v>0</v>
      </c>
      <c r="AG81" s="156">
        <v>0</v>
      </c>
      <c r="AH81" s="156">
        <v>0</v>
      </c>
    </row>
    <row r="82" spans="1:34" ht="15" hidden="1" customHeight="1" outlineLevel="1">
      <c r="A82" s="186" t="s">
        <v>167</v>
      </c>
      <c r="B82" s="128">
        <v>3565</v>
      </c>
      <c r="C82" s="128">
        <v>117</v>
      </c>
      <c r="D82" s="128">
        <v>862</v>
      </c>
      <c r="E82" s="128">
        <v>343</v>
      </c>
      <c r="F82" s="128">
        <v>668</v>
      </c>
      <c r="G82" s="128">
        <v>166</v>
      </c>
      <c r="H82" s="156">
        <v>0</v>
      </c>
      <c r="I82" s="128">
        <v>47</v>
      </c>
      <c r="J82" s="128">
        <v>9</v>
      </c>
      <c r="K82" s="128">
        <v>344</v>
      </c>
      <c r="L82" s="128">
        <v>0</v>
      </c>
      <c r="M82" s="128">
        <v>110</v>
      </c>
      <c r="N82" s="128">
        <v>228</v>
      </c>
      <c r="O82" s="128">
        <v>191</v>
      </c>
      <c r="P82" s="128">
        <v>1715</v>
      </c>
      <c r="Q82" s="128">
        <v>396</v>
      </c>
      <c r="R82" s="128">
        <v>0</v>
      </c>
      <c r="S82" s="128">
        <v>237</v>
      </c>
      <c r="T82" s="128">
        <v>9</v>
      </c>
      <c r="U82" s="128">
        <v>7</v>
      </c>
      <c r="V82" s="128">
        <v>615</v>
      </c>
      <c r="W82" s="128">
        <v>0</v>
      </c>
      <c r="X82" s="128">
        <v>0</v>
      </c>
      <c r="Y82" s="128">
        <v>0</v>
      </c>
      <c r="Z82" s="128">
        <v>18</v>
      </c>
      <c r="AA82" s="128">
        <v>7</v>
      </c>
      <c r="AB82" s="128">
        <v>0</v>
      </c>
      <c r="AC82" s="156">
        <v>39</v>
      </c>
      <c r="AD82" s="156">
        <v>260</v>
      </c>
      <c r="AE82" s="156">
        <v>105</v>
      </c>
      <c r="AF82" s="156">
        <v>0</v>
      </c>
      <c r="AG82" s="156">
        <v>2</v>
      </c>
      <c r="AH82" s="156">
        <v>426</v>
      </c>
    </row>
    <row r="83" spans="1:34" ht="15" hidden="1" customHeight="1" outlineLevel="1">
      <c r="A83" s="186" t="s">
        <v>168</v>
      </c>
      <c r="B83" s="128">
        <v>66</v>
      </c>
      <c r="C83" s="128">
        <v>652</v>
      </c>
      <c r="D83" s="128">
        <v>2109</v>
      </c>
      <c r="E83" s="128">
        <v>527</v>
      </c>
      <c r="F83" s="128">
        <v>1691</v>
      </c>
      <c r="G83" s="128">
        <v>1661</v>
      </c>
      <c r="H83" s="156">
        <v>0</v>
      </c>
      <c r="I83" s="128">
        <v>211</v>
      </c>
      <c r="J83" s="128">
        <v>1049</v>
      </c>
      <c r="K83" s="128">
        <v>499</v>
      </c>
      <c r="L83" s="128">
        <v>945</v>
      </c>
      <c r="M83" s="128">
        <v>2320</v>
      </c>
      <c r="N83" s="128">
        <v>4854</v>
      </c>
      <c r="O83" s="128">
        <v>2373</v>
      </c>
      <c r="P83" s="128">
        <v>3004</v>
      </c>
      <c r="Q83" s="128">
        <v>194</v>
      </c>
      <c r="R83" s="128">
        <v>214</v>
      </c>
      <c r="S83" s="128">
        <v>799</v>
      </c>
      <c r="T83" s="128">
        <v>1859</v>
      </c>
      <c r="U83" s="128">
        <v>4164</v>
      </c>
      <c r="V83" s="128">
        <v>9</v>
      </c>
      <c r="W83" s="128">
        <v>14</v>
      </c>
      <c r="X83" s="128">
        <v>1428</v>
      </c>
      <c r="Y83" s="128">
        <v>815</v>
      </c>
      <c r="Z83" s="128">
        <v>1499</v>
      </c>
      <c r="AA83" s="128">
        <v>618</v>
      </c>
      <c r="AB83" s="128">
        <v>128</v>
      </c>
      <c r="AC83" s="156">
        <v>0</v>
      </c>
      <c r="AD83" s="156">
        <v>0</v>
      </c>
      <c r="AE83" s="156">
        <v>0</v>
      </c>
      <c r="AF83" s="156">
        <v>1</v>
      </c>
      <c r="AG83" s="156">
        <v>306</v>
      </c>
      <c r="AH83" s="156">
        <v>1089</v>
      </c>
    </row>
    <row r="84" spans="1:34" ht="15" hidden="1" customHeight="1" outlineLevel="1">
      <c r="A84" s="186" t="s">
        <v>169</v>
      </c>
      <c r="B84" s="128">
        <v>0</v>
      </c>
      <c r="C84" s="128">
        <v>1</v>
      </c>
      <c r="D84" s="128">
        <v>0</v>
      </c>
      <c r="E84" s="128">
        <v>0</v>
      </c>
      <c r="F84" s="128">
        <v>274</v>
      </c>
      <c r="G84" s="128">
        <v>0</v>
      </c>
      <c r="H84" s="156">
        <v>0</v>
      </c>
      <c r="I84" s="128">
        <v>0</v>
      </c>
      <c r="J84" s="128">
        <v>2</v>
      </c>
      <c r="K84" s="128">
        <v>0</v>
      </c>
      <c r="L84" s="128">
        <v>0</v>
      </c>
      <c r="M84" s="128">
        <v>125</v>
      </c>
      <c r="N84" s="128">
        <v>212</v>
      </c>
      <c r="O84" s="128">
        <v>42</v>
      </c>
      <c r="P84" s="128">
        <v>322</v>
      </c>
      <c r="Q84" s="128">
        <v>2</v>
      </c>
      <c r="R84" s="128">
        <v>0</v>
      </c>
      <c r="S84" s="128">
        <v>0</v>
      </c>
      <c r="T84" s="128">
        <v>414</v>
      </c>
      <c r="U84" s="128">
        <v>366</v>
      </c>
      <c r="V84" s="128">
        <v>0</v>
      </c>
      <c r="W84" s="128">
        <v>0</v>
      </c>
      <c r="X84" s="128">
        <v>0</v>
      </c>
      <c r="Y84" s="128">
        <v>31</v>
      </c>
      <c r="Z84" s="128">
        <v>180</v>
      </c>
      <c r="AA84" s="128">
        <v>188</v>
      </c>
      <c r="AB84" s="128">
        <v>0</v>
      </c>
      <c r="AC84" s="156">
        <v>0</v>
      </c>
      <c r="AD84" s="156">
        <v>0</v>
      </c>
      <c r="AE84" s="156">
        <v>0</v>
      </c>
      <c r="AF84" s="156">
        <v>0</v>
      </c>
      <c r="AG84" s="156">
        <v>0</v>
      </c>
      <c r="AH84" s="156">
        <v>0</v>
      </c>
    </row>
    <row r="85" spans="1:34" ht="15" hidden="1" customHeight="1" outlineLevel="1">
      <c r="A85" s="186" t="s">
        <v>170</v>
      </c>
      <c r="B85" s="128">
        <v>6374</v>
      </c>
      <c r="C85" s="128">
        <v>0</v>
      </c>
      <c r="D85" s="128">
        <v>237</v>
      </c>
      <c r="E85" s="128">
        <v>0</v>
      </c>
      <c r="F85" s="128">
        <v>2</v>
      </c>
      <c r="G85" s="128">
        <v>374</v>
      </c>
      <c r="H85" s="156">
        <v>0</v>
      </c>
      <c r="I85" s="128">
        <v>7</v>
      </c>
      <c r="J85" s="128">
        <v>10</v>
      </c>
      <c r="K85" s="128">
        <v>1963</v>
      </c>
      <c r="L85" s="128">
        <v>0</v>
      </c>
      <c r="M85" s="128">
        <v>10</v>
      </c>
      <c r="N85" s="128">
        <v>503</v>
      </c>
      <c r="O85" s="128">
        <v>3</v>
      </c>
      <c r="P85" s="128">
        <v>524</v>
      </c>
      <c r="Q85" s="128">
        <v>8428</v>
      </c>
      <c r="R85" s="128">
        <v>0</v>
      </c>
      <c r="S85" s="128">
        <v>1422</v>
      </c>
      <c r="T85" s="128">
        <v>189</v>
      </c>
      <c r="U85" s="128">
        <v>452</v>
      </c>
      <c r="V85" s="128">
        <v>1171</v>
      </c>
      <c r="W85" s="128">
        <v>0</v>
      </c>
      <c r="X85" s="128">
        <v>28</v>
      </c>
      <c r="Y85" s="128">
        <v>5</v>
      </c>
      <c r="Z85" s="128">
        <v>0</v>
      </c>
      <c r="AA85" s="128">
        <v>11</v>
      </c>
      <c r="AB85" s="128">
        <v>0</v>
      </c>
      <c r="AC85" s="156">
        <v>0</v>
      </c>
      <c r="AD85" s="156">
        <v>0</v>
      </c>
      <c r="AE85" s="156">
        <v>0</v>
      </c>
      <c r="AF85" s="156">
        <v>0</v>
      </c>
      <c r="AG85" s="156">
        <v>0</v>
      </c>
      <c r="AH85" s="156">
        <v>0</v>
      </c>
    </row>
    <row r="86" spans="1:34" ht="15" hidden="1" customHeight="1" outlineLevel="1">
      <c r="A86" s="186" t="s">
        <v>171</v>
      </c>
      <c r="B86" s="128">
        <v>5429</v>
      </c>
      <c r="C86" s="128">
        <v>26</v>
      </c>
      <c r="D86" s="128">
        <v>14</v>
      </c>
      <c r="E86" s="128">
        <v>130</v>
      </c>
      <c r="F86" s="128">
        <v>19</v>
      </c>
      <c r="G86" s="128">
        <v>3613</v>
      </c>
      <c r="H86" s="156">
        <v>0</v>
      </c>
      <c r="I86" s="128">
        <v>302</v>
      </c>
      <c r="J86" s="128">
        <v>5</v>
      </c>
      <c r="K86" s="128">
        <v>4884</v>
      </c>
      <c r="L86" s="128">
        <v>0</v>
      </c>
      <c r="M86" s="128">
        <v>262</v>
      </c>
      <c r="N86" s="128">
        <v>46</v>
      </c>
      <c r="O86" s="128">
        <v>8</v>
      </c>
      <c r="P86" s="128">
        <v>249</v>
      </c>
      <c r="Q86" s="128">
        <v>5321</v>
      </c>
      <c r="R86" s="128">
        <v>58</v>
      </c>
      <c r="S86" s="128">
        <v>0</v>
      </c>
      <c r="T86" s="128">
        <v>1416</v>
      </c>
      <c r="U86" s="128">
        <v>102</v>
      </c>
      <c r="V86" s="128">
        <v>1351</v>
      </c>
      <c r="W86" s="128">
        <v>2</v>
      </c>
      <c r="X86" s="128">
        <v>0</v>
      </c>
      <c r="Y86" s="128">
        <v>0</v>
      </c>
      <c r="Z86" s="128">
        <v>214</v>
      </c>
      <c r="AA86" s="128">
        <v>0</v>
      </c>
      <c r="AB86" s="128">
        <v>0</v>
      </c>
      <c r="AC86" s="156">
        <v>0</v>
      </c>
      <c r="AD86" s="156">
        <v>602</v>
      </c>
      <c r="AE86" s="156">
        <v>4610</v>
      </c>
      <c r="AF86" s="156">
        <v>0</v>
      </c>
      <c r="AG86" s="156">
        <v>716</v>
      </c>
      <c r="AH86" s="156">
        <v>1222</v>
      </c>
    </row>
    <row r="87" spans="1:34" ht="15" hidden="1" customHeight="1" outlineLevel="1">
      <c r="A87" s="186" t="s">
        <v>172</v>
      </c>
      <c r="B87" s="128">
        <v>2687</v>
      </c>
      <c r="C87" s="128">
        <v>11</v>
      </c>
      <c r="D87" s="128">
        <v>1</v>
      </c>
      <c r="E87" s="128">
        <v>77</v>
      </c>
      <c r="F87" s="128">
        <v>0</v>
      </c>
      <c r="G87" s="128">
        <v>3881</v>
      </c>
      <c r="H87" s="156">
        <v>0</v>
      </c>
      <c r="I87" s="128">
        <v>0</v>
      </c>
      <c r="J87" s="128">
        <v>0</v>
      </c>
      <c r="K87" s="128">
        <v>2534</v>
      </c>
      <c r="L87" s="128">
        <v>0</v>
      </c>
      <c r="M87" s="128">
        <v>72</v>
      </c>
      <c r="N87" s="128">
        <v>87</v>
      </c>
      <c r="O87" s="128">
        <v>23</v>
      </c>
      <c r="P87" s="128">
        <v>1511</v>
      </c>
      <c r="Q87" s="128">
        <v>3615</v>
      </c>
      <c r="R87" s="128">
        <v>38</v>
      </c>
      <c r="S87" s="128">
        <v>63</v>
      </c>
      <c r="T87" s="128">
        <v>87</v>
      </c>
      <c r="U87" s="128">
        <v>30</v>
      </c>
      <c r="V87" s="128">
        <v>2097</v>
      </c>
      <c r="W87" s="128">
        <v>11</v>
      </c>
      <c r="X87" s="128">
        <v>0</v>
      </c>
      <c r="Y87" s="128">
        <v>9</v>
      </c>
      <c r="Z87" s="128">
        <v>49</v>
      </c>
      <c r="AA87" s="128">
        <v>6</v>
      </c>
      <c r="AB87" s="128">
        <v>0</v>
      </c>
      <c r="AC87" s="156">
        <v>0</v>
      </c>
      <c r="AD87" s="156">
        <v>593</v>
      </c>
      <c r="AE87" s="156">
        <v>80</v>
      </c>
      <c r="AF87" s="156">
        <v>0</v>
      </c>
      <c r="AG87" s="156">
        <v>2</v>
      </c>
      <c r="AH87" s="156">
        <v>341</v>
      </c>
    </row>
    <row r="88" spans="1:34" ht="15" hidden="1" customHeight="1" outlineLevel="1">
      <c r="A88" s="186" t="s">
        <v>173</v>
      </c>
      <c r="B88" s="128">
        <v>7229</v>
      </c>
      <c r="C88" s="128">
        <v>9</v>
      </c>
      <c r="D88" s="128">
        <v>11</v>
      </c>
      <c r="E88" s="128">
        <v>22</v>
      </c>
      <c r="F88" s="128">
        <v>280</v>
      </c>
      <c r="G88" s="128">
        <v>6089</v>
      </c>
      <c r="H88" s="156">
        <v>0</v>
      </c>
      <c r="I88" s="128">
        <v>2</v>
      </c>
      <c r="J88" s="128">
        <v>13</v>
      </c>
      <c r="K88" s="128">
        <v>7065</v>
      </c>
      <c r="L88" s="128">
        <v>0</v>
      </c>
      <c r="M88" s="128">
        <v>253</v>
      </c>
      <c r="N88" s="128">
        <v>0</v>
      </c>
      <c r="O88" s="128">
        <v>0</v>
      </c>
      <c r="P88" s="128">
        <v>2397</v>
      </c>
      <c r="Q88" s="128">
        <v>8512</v>
      </c>
      <c r="R88" s="128">
        <v>0</v>
      </c>
      <c r="S88" s="128">
        <v>53</v>
      </c>
      <c r="T88" s="128">
        <v>242</v>
      </c>
      <c r="U88" s="128">
        <v>358</v>
      </c>
      <c r="V88" s="128">
        <v>2248</v>
      </c>
      <c r="W88" s="128">
        <v>35</v>
      </c>
      <c r="X88" s="128">
        <v>4</v>
      </c>
      <c r="Y88" s="128">
        <v>142</v>
      </c>
      <c r="Z88" s="128">
        <v>192</v>
      </c>
      <c r="AA88" s="128">
        <v>4</v>
      </c>
      <c r="AB88" s="128">
        <v>83</v>
      </c>
      <c r="AC88" s="156">
        <v>0</v>
      </c>
      <c r="AD88" s="156">
        <v>2468</v>
      </c>
      <c r="AE88" s="156">
        <v>1206</v>
      </c>
      <c r="AF88" s="156">
        <v>0</v>
      </c>
      <c r="AG88" s="156">
        <v>212</v>
      </c>
      <c r="AH88" s="156">
        <v>1798</v>
      </c>
    </row>
    <row r="89" spans="1:34" ht="15" hidden="1" customHeight="1" outlineLevel="1">
      <c r="A89" s="186" t="s">
        <v>174</v>
      </c>
      <c r="B89" s="128">
        <v>6</v>
      </c>
      <c r="C89" s="128">
        <v>3207</v>
      </c>
      <c r="D89" s="128">
        <v>7804</v>
      </c>
      <c r="E89" s="128">
        <v>4095</v>
      </c>
      <c r="F89" s="128">
        <v>4309</v>
      </c>
      <c r="G89" s="128">
        <v>1687</v>
      </c>
      <c r="H89" s="156">
        <v>0</v>
      </c>
      <c r="I89" s="128">
        <v>2105</v>
      </c>
      <c r="J89" s="128">
        <v>897</v>
      </c>
      <c r="K89" s="128">
        <v>623</v>
      </c>
      <c r="L89" s="128">
        <v>2824</v>
      </c>
      <c r="M89" s="128">
        <v>1561</v>
      </c>
      <c r="N89" s="128">
        <v>5795</v>
      </c>
      <c r="O89" s="128">
        <v>5117</v>
      </c>
      <c r="P89" s="128">
        <v>3324</v>
      </c>
      <c r="Q89" s="128">
        <v>215</v>
      </c>
      <c r="R89" s="128">
        <v>1336</v>
      </c>
      <c r="S89" s="128">
        <v>4890</v>
      </c>
      <c r="T89" s="128">
        <v>5551</v>
      </c>
      <c r="U89" s="128">
        <v>5770</v>
      </c>
      <c r="V89" s="128">
        <v>89</v>
      </c>
      <c r="W89" s="128">
        <v>166</v>
      </c>
      <c r="X89" s="128">
        <v>434</v>
      </c>
      <c r="Y89" s="128">
        <v>83</v>
      </c>
      <c r="Z89" s="128">
        <v>2252</v>
      </c>
      <c r="AA89" s="128">
        <v>993</v>
      </c>
      <c r="AB89" s="128">
        <v>227</v>
      </c>
      <c r="AC89" s="156">
        <v>0</v>
      </c>
      <c r="AD89" s="156">
        <v>0</v>
      </c>
      <c r="AE89" s="156">
        <v>0</v>
      </c>
      <c r="AF89" s="156">
        <v>1</v>
      </c>
      <c r="AG89" s="156">
        <v>586</v>
      </c>
      <c r="AH89" s="156">
        <v>615</v>
      </c>
    </row>
    <row r="90" spans="1:34" ht="15" hidden="1" customHeight="1" outlineLevel="1">
      <c r="A90" s="186" t="s">
        <v>175</v>
      </c>
      <c r="B90" s="128">
        <v>754</v>
      </c>
      <c r="C90" s="128">
        <v>0</v>
      </c>
      <c r="D90" s="128">
        <v>0</v>
      </c>
      <c r="E90" s="128">
        <v>0</v>
      </c>
      <c r="F90" s="128">
        <v>0</v>
      </c>
      <c r="G90" s="128">
        <v>2188</v>
      </c>
      <c r="H90" s="156">
        <v>0</v>
      </c>
      <c r="I90" s="128">
        <v>0</v>
      </c>
      <c r="J90" s="128">
        <v>0</v>
      </c>
      <c r="K90" s="128">
        <v>766</v>
      </c>
      <c r="L90" s="128">
        <v>0</v>
      </c>
      <c r="M90" s="128">
        <v>75</v>
      </c>
      <c r="N90" s="128">
        <v>610</v>
      </c>
      <c r="O90" s="128">
        <v>0</v>
      </c>
      <c r="P90" s="128">
        <v>97</v>
      </c>
      <c r="Q90" s="128">
        <v>7679</v>
      </c>
      <c r="R90" s="128">
        <v>29</v>
      </c>
      <c r="S90" s="128">
        <v>6408</v>
      </c>
      <c r="T90" s="128">
        <v>29</v>
      </c>
      <c r="U90" s="128">
        <v>70</v>
      </c>
      <c r="V90" s="128">
        <v>596</v>
      </c>
      <c r="W90" s="128">
        <v>0</v>
      </c>
      <c r="X90" s="128">
        <v>0</v>
      </c>
      <c r="Y90" s="128">
        <v>9</v>
      </c>
      <c r="Z90" s="128">
        <v>19</v>
      </c>
      <c r="AA90" s="128">
        <v>4</v>
      </c>
      <c r="AB90" s="128">
        <v>0</v>
      </c>
      <c r="AC90" s="156">
        <v>0</v>
      </c>
      <c r="AD90" s="156">
        <v>219</v>
      </c>
      <c r="AE90" s="156">
        <v>148</v>
      </c>
      <c r="AF90" s="156">
        <v>0</v>
      </c>
      <c r="AG90" s="156">
        <v>0</v>
      </c>
      <c r="AH90" s="156">
        <v>570</v>
      </c>
    </row>
    <row r="91" spans="1:34" ht="15" hidden="1" customHeight="1" outlineLevel="1">
      <c r="A91" s="186" t="s">
        <v>176</v>
      </c>
      <c r="B91" s="128">
        <v>6105</v>
      </c>
      <c r="C91" s="128">
        <v>108</v>
      </c>
      <c r="D91" s="128">
        <v>363</v>
      </c>
      <c r="E91" s="128">
        <v>149</v>
      </c>
      <c r="F91" s="128">
        <v>300</v>
      </c>
      <c r="G91" s="128">
        <v>5088</v>
      </c>
      <c r="H91" s="156">
        <v>0</v>
      </c>
      <c r="I91" s="128">
        <v>237</v>
      </c>
      <c r="J91" s="128">
        <v>50</v>
      </c>
      <c r="K91" s="128">
        <v>5227</v>
      </c>
      <c r="L91" s="128">
        <v>0</v>
      </c>
      <c r="M91" s="128">
        <v>194</v>
      </c>
      <c r="N91" s="128">
        <v>67</v>
      </c>
      <c r="O91" s="128">
        <v>283</v>
      </c>
      <c r="P91" s="128">
        <v>638</v>
      </c>
      <c r="Q91" s="128">
        <v>6680</v>
      </c>
      <c r="R91" s="128">
        <v>98</v>
      </c>
      <c r="S91" s="128">
        <v>10</v>
      </c>
      <c r="T91" s="128">
        <v>109</v>
      </c>
      <c r="U91" s="128">
        <v>617</v>
      </c>
      <c r="V91" s="128">
        <v>2534</v>
      </c>
      <c r="W91" s="128">
        <v>291</v>
      </c>
      <c r="X91" s="128">
        <v>58</v>
      </c>
      <c r="Y91" s="128">
        <v>15</v>
      </c>
      <c r="Z91" s="128">
        <v>73</v>
      </c>
      <c r="AA91" s="128">
        <v>217</v>
      </c>
      <c r="AB91" s="128">
        <v>13</v>
      </c>
      <c r="AC91" s="156">
        <v>0</v>
      </c>
      <c r="AD91" s="156">
        <v>817</v>
      </c>
      <c r="AE91" s="156">
        <v>963</v>
      </c>
      <c r="AF91" s="156">
        <v>0</v>
      </c>
      <c r="AG91" s="156">
        <v>200</v>
      </c>
      <c r="AH91" s="156">
        <v>979</v>
      </c>
    </row>
    <row r="92" spans="1:34" ht="15" hidden="1" customHeight="1" outlineLevel="1">
      <c r="A92" s="186" t="s">
        <v>177</v>
      </c>
      <c r="B92" s="128">
        <v>1637</v>
      </c>
      <c r="C92" s="128">
        <v>86</v>
      </c>
      <c r="D92" s="128">
        <v>1116</v>
      </c>
      <c r="E92" s="128">
        <v>29</v>
      </c>
      <c r="F92" s="128">
        <v>196</v>
      </c>
      <c r="G92" s="128">
        <v>4110</v>
      </c>
      <c r="H92" s="156">
        <v>0</v>
      </c>
      <c r="I92" s="128">
        <v>23</v>
      </c>
      <c r="J92" s="128">
        <v>9</v>
      </c>
      <c r="K92" s="128">
        <v>1387</v>
      </c>
      <c r="L92" s="129">
        <v>0</v>
      </c>
      <c r="M92" s="128">
        <v>0</v>
      </c>
      <c r="N92" s="128">
        <v>3453</v>
      </c>
      <c r="O92" s="128">
        <v>2587</v>
      </c>
      <c r="P92" s="128">
        <v>1086</v>
      </c>
      <c r="Q92" s="128">
        <v>876</v>
      </c>
      <c r="R92" s="128">
        <v>1967</v>
      </c>
      <c r="S92" s="128">
        <v>1709</v>
      </c>
      <c r="T92" s="128">
        <v>146</v>
      </c>
      <c r="U92" s="128">
        <v>604</v>
      </c>
      <c r="V92" s="128">
        <v>9291</v>
      </c>
      <c r="W92" s="128">
        <v>682</v>
      </c>
      <c r="X92" s="128">
        <v>3</v>
      </c>
      <c r="Y92" s="128">
        <v>183</v>
      </c>
      <c r="Z92" s="128">
        <v>49</v>
      </c>
      <c r="AA92" s="128">
        <v>371</v>
      </c>
      <c r="AB92" s="128">
        <v>74</v>
      </c>
      <c r="AC92" s="156">
        <v>1</v>
      </c>
      <c r="AD92" s="156">
        <v>14</v>
      </c>
      <c r="AE92" s="156">
        <v>194</v>
      </c>
      <c r="AF92" s="156">
        <v>3080</v>
      </c>
      <c r="AG92" s="156">
        <v>0</v>
      </c>
      <c r="AH92" s="156">
        <v>238</v>
      </c>
    </row>
    <row r="93" spans="1:34" ht="15" hidden="1" customHeight="1" outlineLevel="1">
      <c r="A93" s="186" t="s">
        <v>178</v>
      </c>
      <c r="B93" s="128">
        <v>5443</v>
      </c>
      <c r="C93" s="128">
        <v>8</v>
      </c>
      <c r="D93" s="128">
        <v>2069</v>
      </c>
      <c r="E93" s="128">
        <v>10</v>
      </c>
      <c r="F93" s="128">
        <v>85</v>
      </c>
      <c r="G93" s="128">
        <v>5744</v>
      </c>
      <c r="H93" s="156">
        <v>0</v>
      </c>
      <c r="I93" s="128">
        <v>0</v>
      </c>
      <c r="J93" s="128">
        <v>11</v>
      </c>
      <c r="K93" s="128">
        <v>3261</v>
      </c>
      <c r="L93" s="128">
        <v>0</v>
      </c>
      <c r="M93" s="128">
        <v>335</v>
      </c>
      <c r="N93" s="128">
        <v>201</v>
      </c>
      <c r="O93" s="128">
        <v>26</v>
      </c>
      <c r="P93" s="128">
        <v>1092</v>
      </c>
      <c r="Q93" s="128">
        <v>12009</v>
      </c>
      <c r="R93" s="128">
        <v>68</v>
      </c>
      <c r="S93" s="128">
        <v>3001</v>
      </c>
      <c r="T93" s="128">
        <v>1031</v>
      </c>
      <c r="U93" s="128">
        <v>68</v>
      </c>
      <c r="V93" s="128">
        <v>1507</v>
      </c>
      <c r="W93" s="128">
        <v>0</v>
      </c>
      <c r="X93" s="128">
        <v>14</v>
      </c>
      <c r="Y93" s="128">
        <v>62</v>
      </c>
      <c r="Z93" s="128">
        <v>326</v>
      </c>
      <c r="AA93" s="128">
        <v>9</v>
      </c>
      <c r="AB93" s="128">
        <v>25</v>
      </c>
      <c r="AC93" s="156">
        <v>13</v>
      </c>
      <c r="AD93" s="156">
        <v>790</v>
      </c>
      <c r="AE93" s="156">
        <v>6625</v>
      </c>
      <c r="AF93" s="156">
        <v>10</v>
      </c>
      <c r="AG93" s="156">
        <v>83</v>
      </c>
      <c r="AH93" s="156">
        <v>393</v>
      </c>
    </row>
    <row r="94" spans="1:34" ht="15" hidden="1" customHeight="1" outlineLevel="1">
      <c r="A94" s="186" t="s">
        <v>179</v>
      </c>
      <c r="B94" s="128">
        <v>27</v>
      </c>
      <c r="C94" s="128">
        <v>706</v>
      </c>
      <c r="D94" s="128">
        <v>644</v>
      </c>
      <c r="E94" s="128">
        <v>1447</v>
      </c>
      <c r="F94" s="128">
        <v>1964</v>
      </c>
      <c r="G94" s="128">
        <v>185</v>
      </c>
      <c r="H94" s="156">
        <v>0</v>
      </c>
      <c r="I94" s="128">
        <v>1280</v>
      </c>
      <c r="J94" s="128">
        <v>215</v>
      </c>
      <c r="K94" s="128">
        <v>7</v>
      </c>
      <c r="L94" s="128">
        <v>222</v>
      </c>
      <c r="M94" s="128">
        <v>642</v>
      </c>
      <c r="N94" s="128">
        <v>1469</v>
      </c>
      <c r="O94" s="128">
        <v>1554</v>
      </c>
      <c r="P94" s="128">
        <v>514</v>
      </c>
      <c r="Q94" s="128">
        <v>4</v>
      </c>
      <c r="R94" s="128">
        <v>647</v>
      </c>
      <c r="S94" s="128">
        <v>409</v>
      </c>
      <c r="T94" s="128">
        <v>938</v>
      </c>
      <c r="U94" s="128">
        <v>1405</v>
      </c>
      <c r="V94" s="128">
        <v>1</v>
      </c>
      <c r="W94" s="128">
        <v>13</v>
      </c>
      <c r="X94" s="128">
        <v>386</v>
      </c>
      <c r="Y94" s="128">
        <v>5</v>
      </c>
      <c r="Z94" s="128">
        <v>794</v>
      </c>
      <c r="AA94" s="128">
        <v>572</v>
      </c>
      <c r="AB94" s="128">
        <v>280</v>
      </c>
      <c r="AC94" s="156">
        <v>0</v>
      </c>
      <c r="AD94" s="156">
        <v>0</v>
      </c>
      <c r="AE94" s="156">
        <v>0</v>
      </c>
      <c r="AF94" s="156">
        <v>1</v>
      </c>
      <c r="AG94" s="156">
        <v>728</v>
      </c>
      <c r="AH94" s="156">
        <v>56</v>
      </c>
    </row>
    <row r="95" spans="1:34" ht="15" hidden="1" customHeight="1" outlineLevel="1">
      <c r="A95" s="186" t="s">
        <v>180</v>
      </c>
      <c r="B95" s="128">
        <v>213</v>
      </c>
      <c r="C95" s="128">
        <v>0</v>
      </c>
      <c r="D95" s="128">
        <v>0</v>
      </c>
      <c r="E95" s="128">
        <v>0</v>
      </c>
      <c r="F95" s="128">
        <v>0</v>
      </c>
      <c r="G95" s="128">
        <v>42</v>
      </c>
      <c r="H95" s="156">
        <v>0</v>
      </c>
      <c r="I95" s="128">
        <v>0</v>
      </c>
      <c r="J95" s="128">
        <v>0</v>
      </c>
      <c r="K95" s="128">
        <v>279</v>
      </c>
      <c r="L95" s="128">
        <v>0</v>
      </c>
      <c r="M95" s="128">
        <v>1</v>
      </c>
      <c r="N95" s="128">
        <v>7</v>
      </c>
      <c r="O95" s="128">
        <v>4</v>
      </c>
      <c r="P95" s="128">
        <v>0</v>
      </c>
      <c r="Q95" s="128">
        <v>77</v>
      </c>
      <c r="R95" s="128">
        <v>0</v>
      </c>
      <c r="S95" s="128">
        <v>32</v>
      </c>
      <c r="T95" s="128">
        <v>1</v>
      </c>
      <c r="U95" s="128">
        <v>12</v>
      </c>
      <c r="V95" s="128">
        <v>84</v>
      </c>
      <c r="W95" s="128">
        <v>9</v>
      </c>
      <c r="X95" s="128">
        <v>0</v>
      </c>
      <c r="Y95" s="128">
        <v>0</v>
      </c>
      <c r="Z95" s="128">
        <v>1</v>
      </c>
      <c r="AA95" s="128">
        <v>1</v>
      </c>
      <c r="AB95" s="128">
        <v>0</v>
      </c>
      <c r="AC95" s="156">
        <v>0</v>
      </c>
      <c r="AD95" s="156">
        <v>22</v>
      </c>
      <c r="AE95" s="156">
        <v>107</v>
      </c>
      <c r="AF95" s="156">
        <v>0</v>
      </c>
      <c r="AG95" s="156">
        <v>0</v>
      </c>
      <c r="AH95" s="156">
        <v>0</v>
      </c>
    </row>
    <row r="96" spans="1:34" ht="15" hidden="1" customHeight="1" outlineLevel="1">
      <c r="A96" s="186" t="s">
        <v>181</v>
      </c>
      <c r="B96" s="128">
        <v>357</v>
      </c>
      <c r="C96" s="128">
        <v>0</v>
      </c>
      <c r="D96" s="128">
        <v>189</v>
      </c>
      <c r="E96" s="128">
        <v>0</v>
      </c>
      <c r="F96" s="128">
        <v>0</v>
      </c>
      <c r="G96" s="128">
        <v>170</v>
      </c>
      <c r="H96" s="156">
        <v>0</v>
      </c>
      <c r="I96" s="128">
        <v>0</v>
      </c>
      <c r="J96" s="128">
        <v>8</v>
      </c>
      <c r="K96" s="128">
        <v>518</v>
      </c>
      <c r="L96" s="128">
        <v>0</v>
      </c>
      <c r="M96" s="128">
        <v>1</v>
      </c>
      <c r="N96" s="128">
        <v>137</v>
      </c>
      <c r="O96" s="128">
        <v>65</v>
      </c>
      <c r="P96" s="128">
        <v>150</v>
      </c>
      <c r="Q96" s="128">
        <v>2213</v>
      </c>
      <c r="R96" s="128">
        <v>0</v>
      </c>
      <c r="S96" s="128">
        <v>67</v>
      </c>
      <c r="T96" s="128">
        <v>19</v>
      </c>
      <c r="U96" s="128">
        <v>7</v>
      </c>
      <c r="V96" s="128">
        <v>139</v>
      </c>
      <c r="W96" s="128">
        <v>0</v>
      </c>
      <c r="X96" s="128">
        <v>0</v>
      </c>
      <c r="Y96" s="128">
        <v>0</v>
      </c>
      <c r="Z96" s="128">
        <v>0</v>
      </c>
      <c r="AA96" s="128">
        <v>15</v>
      </c>
      <c r="AB96" s="128">
        <v>0</v>
      </c>
      <c r="AC96" s="156">
        <v>0</v>
      </c>
      <c r="AD96" s="156">
        <v>0</v>
      </c>
      <c r="AE96" s="156">
        <v>0</v>
      </c>
      <c r="AF96" s="156">
        <v>2</v>
      </c>
      <c r="AG96" s="156">
        <v>0</v>
      </c>
      <c r="AH96" s="156">
        <v>0</v>
      </c>
    </row>
    <row r="97" spans="1:34" ht="15" hidden="1" customHeight="1" outlineLevel="1">
      <c r="A97" s="186" t="s">
        <v>182</v>
      </c>
      <c r="B97" s="128">
        <v>511</v>
      </c>
      <c r="C97" s="128">
        <v>0</v>
      </c>
      <c r="D97" s="128">
        <v>25</v>
      </c>
      <c r="E97" s="128">
        <v>0</v>
      </c>
      <c r="F97" s="128">
        <v>0</v>
      </c>
      <c r="G97" s="128">
        <v>737</v>
      </c>
      <c r="H97" s="156">
        <v>0</v>
      </c>
      <c r="I97" s="128">
        <v>0</v>
      </c>
      <c r="J97" s="128">
        <v>0</v>
      </c>
      <c r="K97" s="128">
        <v>114</v>
      </c>
      <c r="L97" s="128">
        <v>0</v>
      </c>
      <c r="M97" s="128">
        <v>18</v>
      </c>
      <c r="N97" s="128">
        <v>0</v>
      </c>
      <c r="O97" s="128">
        <v>3</v>
      </c>
      <c r="P97" s="128">
        <v>0</v>
      </c>
      <c r="Q97" s="128">
        <v>186</v>
      </c>
      <c r="R97" s="128">
        <v>0</v>
      </c>
      <c r="S97" s="128">
        <v>0</v>
      </c>
      <c r="T97" s="128">
        <v>0</v>
      </c>
      <c r="U97" s="128">
        <v>3</v>
      </c>
      <c r="V97" s="128">
        <v>180</v>
      </c>
      <c r="W97" s="128">
        <v>0</v>
      </c>
      <c r="X97" s="128">
        <v>0</v>
      </c>
      <c r="Y97" s="128">
        <v>0</v>
      </c>
      <c r="Z97" s="128">
        <v>0</v>
      </c>
      <c r="AA97" s="128">
        <v>0</v>
      </c>
      <c r="AB97" s="128">
        <v>0</v>
      </c>
      <c r="AC97" s="156">
        <v>0</v>
      </c>
      <c r="AD97" s="156">
        <v>157</v>
      </c>
      <c r="AE97" s="156">
        <v>0</v>
      </c>
      <c r="AF97" s="156">
        <v>0</v>
      </c>
      <c r="AG97" s="156">
        <v>0</v>
      </c>
      <c r="AH97" s="156">
        <v>0</v>
      </c>
    </row>
    <row r="98" spans="1:34" ht="15" hidden="1" customHeight="1" outlineLevel="1">
      <c r="A98" s="186" t="s">
        <v>183</v>
      </c>
      <c r="B98" s="128">
        <v>2500</v>
      </c>
      <c r="C98" s="128">
        <v>0</v>
      </c>
      <c r="D98" s="128">
        <v>1</v>
      </c>
      <c r="E98" s="128">
        <v>0</v>
      </c>
      <c r="F98" s="128">
        <v>0</v>
      </c>
      <c r="G98" s="128">
        <v>3747</v>
      </c>
      <c r="H98" s="156">
        <v>0</v>
      </c>
      <c r="I98" s="128">
        <v>0</v>
      </c>
      <c r="J98" s="128">
        <v>0</v>
      </c>
      <c r="K98" s="128">
        <v>1547</v>
      </c>
      <c r="L98" s="128">
        <v>0</v>
      </c>
      <c r="M98" s="128">
        <v>512</v>
      </c>
      <c r="N98" s="128">
        <v>13</v>
      </c>
      <c r="O98" s="128">
        <v>1</v>
      </c>
      <c r="P98" s="128">
        <v>839</v>
      </c>
      <c r="Q98" s="128">
        <v>79</v>
      </c>
      <c r="R98" s="128">
        <v>0</v>
      </c>
      <c r="S98" s="128">
        <v>80</v>
      </c>
      <c r="T98" s="128">
        <v>0</v>
      </c>
      <c r="U98" s="128">
        <v>3968</v>
      </c>
      <c r="V98" s="128">
        <v>666</v>
      </c>
      <c r="W98" s="128">
        <v>0</v>
      </c>
      <c r="X98" s="128">
        <v>0</v>
      </c>
      <c r="Y98" s="128">
        <v>0</v>
      </c>
      <c r="Z98" s="128">
        <v>0</v>
      </c>
      <c r="AA98" s="128">
        <v>141</v>
      </c>
      <c r="AB98" s="128">
        <v>0</v>
      </c>
      <c r="AC98" s="156">
        <v>0</v>
      </c>
      <c r="AD98" s="156">
        <v>0</v>
      </c>
      <c r="AE98" s="156">
        <v>244</v>
      </c>
      <c r="AF98" s="156">
        <v>0</v>
      </c>
      <c r="AG98" s="156">
        <v>0</v>
      </c>
      <c r="AH98" s="156">
        <v>0</v>
      </c>
    </row>
    <row r="99" spans="1:34" ht="15" hidden="1" customHeight="1" outlineLevel="1">
      <c r="A99" s="186" t="s">
        <v>184</v>
      </c>
      <c r="B99" s="128">
        <v>894</v>
      </c>
      <c r="C99" s="128">
        <v>0</v>
      </c>
      <c r="D99" s="128">
        <v>5</v>
      </c>
      <c r="E99" s="128">
        <v>0</v>
      </c>
      <c r="F99" s="128">
        <v>0</v>
      </c>
      <c r="G99" s="128">
        <v>2130</v>
      </c>
      <c r="H99" s="156">
        <v>0</v>
      </c>
      <c r="I99" s="128">
        <v>0</v>
      </c>
      <c r="J99" s="128">
        <v>0</v>
      </c>
      <c r="K99" s="128">
        <v>1347</v>
      </c>
      <c r="L99" s="128">
        <v>0</v>
      </c>
      <c r="M99" s="128">
        <v>450</v>
      </c>
      <c r="N99" s="128">
        <v>523</v>
      </c>
      <c r="O99" s="128">
        <v>11</v>
      </c>
      <c r="P99" s="128">
        <v>400</v>
      </c>
      <c r="Q99" s="128">
        <v>175</v>
      </c>
      <c r="R99" s="128">
        <v>0</v>
      </c>
      <c r="S99" s="128">
        <v>0</v>
      </c>
      <c r="T99" s="128">
        <v>0</v>
      </c>
      <c r="U99" s="128">
        <v>41</v>
      </c>
      <c r="V99" s="128">
        <v>193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56">
        <v>0</v>
      </c>
      <c r="AD99" s="156">
        <v>0</v>
      </c>
      <c r="AE99" s="156">
        <v>618</v>
      </c>
      <c r="AF99" s="156">
        <v>0</v>
      </c>
      <c r="AG99" s="156">
        <v>0</v>
      </c>
      <c r="AH99" s="156">
        <v>0</v>
      </c>
    </row>
    <row r="100" spans="1:34" ht="15" hidden="1" customHeight="1" outlineLevel="1">
      <c r="A100" s="186" t="s">
        <v>185</v>
      </c>
      <c r="B100" s="128">
        <v>366</v>
      </c>
      <c r="C100" s="128">
        <v>0</v>
      </c>
      <c r="D100" s="128">
        <v>0</v>
      </c>
      <c r="E100" s="128">
        <v>0</v>
      </c>
      <c r="F100" s="128">
        <v>0</v>
      </c>
      <c r="G100" s="128">
        <v>1328</v>
      </c>
      <c r="H100" s="156">
        <v>0</v>
      </c>
      <c r="I100" s="128">
        <v>0</v>
      </c>
      <c r="J100" s="128">
        <v>0</v>
      </c>
      <c r="K100" s="128">
        <v>522</v>
      </c>
      <c r="L100" s="128">
        <v>0</v>
      </c>
      <c r="M100" s="128">
        <v>0</v>
      </c>
      <c r="N100" s="128">
        <v>0</v>
      </c>
      <c r="O100" s="128">
        <v>0</v>
      </c>
      <c r="P100" s="128">
        <v>49</v>
      </c>
      <c r="Q100" s="128">
        <v>0</v>
      </c>
      <c r="R100" s="128">
        <v>0</v>
      </c>
      <c r="S100" s="128">
        <v>3</v>
      </c>
      <c r="T100" s="128">
        <v>0</v>
      </c>
      <c r="U100" s="128">
        <v>0</v>
      </c>
      <c r="V100" s="128">
        <v>154</v>
      </c>
      <c r="W100" s="128">
        <v>0</v>
      </c>
      <c r="X100" s="128">
        <v>0</v>
      </c>
      <c r="Y100" s="128">
        <v>0</v>
      </c>
      <c r="Z100" s="128">
        <v>0</v>
      </c>
      <c r="AA100" s="128">
        <v>0</v>
      </c>
      <c r="AB100" s="128">
        <v>0</v>
      </c>
      <c r="AC100" s="156">
        <v>0</v>
      </c>
      <c r="AD100" s="156">
        <v>0</v>
      </c>
      <c r="AE100" s="156">
        <v>38</v>
      </c>
      <c r="AF100" s="156">
        <v>0</v>
      </c>
      <c r="AG100" s="156">
        <v>0</v>
      </c>
      <c r="AH100" s="156">
        <v>0</v>
      </c>
    </row>
    <row r="101" spans="1:34" ht="15" hidden="1" customHeight="1" outlineLevel="1">
      <c r="A101" s="186" t="s">
        <v>205</v>
      </c>
      <c r="B101" s="156">
        <v>0</v>
      </c>
      <c r="C101" s="156">
        <v>0</v>
      </c>
      <c r="D101" s="156">
        <v>0</v>
      </c>
      <c r="E101" s="156">
        <v>0</v>
      </c>
      <c r="F101" s="156">
        <v>0</v>
      </c>
      <c r="G101" s="156">
        <v>32</v>
      </c>
      <c r="H101" s="156">
        <v>0</v>
      </c>
      <c r="I101" s="156">
        <v>0</v>
      </c>
      <c r="J101" s="156">
        <v>0</v>
      </c>
      <c r="K101" s="156">
        <v>0</v>
      </c>
      <c r="L101" s="156">
        <v>0</v>
      </c>
      <c r="M101" s="156">
        <v>0</v>
      </c>
      <c r="N101" s="156">
        <v>0</v>
      </c>
      <c r="O101" s="156">
        <v>0</v>
      </c>
      <c r="P101" s="156">
        <v>0</v>
      </c>
      <c r="Q101" s="156">
        <v>0</v>
      </c>
      <c r="R101" s="156">
        <v>0</v>
      </c>
      <c r="S101" s="156">
        <v>0</v>
      </c>
      <c r="T101" s="156">
        <v>0</v>
      </c>
      <c r="U101" s="156">
        <v>0</v>
      </c>
      <c r="V101" s="156">
        <v>0</v>
      </c>
      <c r="W101" s="156">
        <v>0</v>
      </c>
      <c r="X101" s="156">
        <v>0</v>
      </c>
      <c r="Y101" s="156">
        <v>0</v>
      </c>
      <c r="Z101" s="156">
        <v>0</v>
      </c>
      <c r="AA101" s="156">
        <v>0</v>
      </c>
      <c r="AB101" s="156">
        <v>0</v>
      </c>
      <c r="AC101" s="156">
        <v>0</v>
      </c>
      <c r="AD101" s="156">
        <v>0</v>
      </c>
      <c r="AE101" s="156">
        <v>0</v>
      </c>
      <c r="AF101" s="156">
        <v>0</v>
      </c>
      <c r="AG101" s="156">
        <v>0</v>
      </c>
      <c r="AH101" s="156">
        <v>171</v>
      </c>
    </row>
    <row r="102" spans="1:34" ht="15" hidden="1" customHeight="1" outlineLevel="1">
      <c r="A102" s="186" t="s">
        <v>186</v>
      </c>
      <c r="B102" s="156">
        <v>0</v>
      </c>
      <c r="C102" s="156">
        <v>150</v>
      </c>
      <c r="D102" s="156">
        <v>774</v>
      </c>
      <c r="E102" s="156">
        <v>111</v>
      </c>
      <c r="F102" s="156">
        <v>159</v>
      </c>
      <c r="G102" s="156">
        <v>703</v>
      </c>
      <c r="H102" s="156">
        <v>0</v>
      </c>
      <c r="I102" s="156">
        <v>22</v>
      </c>
      <c r="J102" s="156">
        <v>47</v>
      </c>
      <c r="K102" s="156">
        <v>6</v>
      </c>
      <c r="L102" s="156">
        <v>1237</v>
      </c>
      <c r="M102" s="156">
        <v>149</v>
      </c>
      <c r="N102" s="156">
        <v>1890</v>
      </c>
      <c r="O102" s="156">
        <v>867</v>
      </c>
      <c r="P102" s="156">
        <v>164</v>
      </c>
      <c r="Q102" s="156">
        <v>0</v>
      </c>
      <c r="R102" s="156">
        <v>106</v>
      </c>
      <c r="S102" s="156">
        <v>196</v>
      </c>
      <c r="T102" s="156">
        <v>616</v>
      </c>
      <c r="U102" s="156">
        <v>718</v>
      </c>
      <c r="V102" s="156">
        <v>2</v>
      </c>
      <c r="W102" s="156">
        <v>0</v>
      </c>
      <c r="X102" s="156">
        <v>783</v>
      </c>
      <c r="Y102" s="156">
        <v>1</v>
      </c>
      <c r="Z102" s="156">
        <v>174</v>
      </c>
      <c r="AA102" s="156">
        <v>456</v>
      </c>
      <c r="AB102" s="156">
        <v>7</v>
      </c>
      <c r="AC102" s="156">
        <v>0</v>
      </c>
      <c r="AD102" s="156">
        <v>0</v>
      </c>
      <c r="AE102" s="156">
        <v>0</v>
      </c>
      <c r="AF102" s="156">
        <v>0</v>
      </c>
      <c r="AG102" s="156">
        <v>0</v>
      </c>
      <c r="AH102" s="156">
        <v>3</v>
      </c>
    </row>
    <row r="103" spans="1:34" ht="15" hidden="1" customHeight="1" outlineLevel="1">
      <c r="A103" s="186" t="s">
        <v>187</v>
      </c>
      <c r="B103" s="156">
        <v>0</v>
      </c>
      <c r="C103" s="156">
        <v>71</v>
      </c>
      <c r="D103" s="156">
        <v>25</v>
      </c>
      <c r="E103" s="156">
        <v>131</v>
      </c>
      <c r="F103" s="156">
        <v>19</v>
      </c>
      <c r="G103" s="156">
        <v>408</v>
      </c>
      <c r="H103" s="156">
        <v>0</v>
      </c>
      <c r="I103" s="156">
        <v>0</v>
      </c>
      <c r="J103" s="156">
        <v>146</v>
      </c>
      <c r="K103" s="156">
        <v>114</v>
      </c>
      <c r="L103" s="156">
        <v>0</v>
      </c>
      <c r="M103" s="156">
        <v>1291</v>
      </c>
      <c r="N103" s="156">
        <v>0</v>
      </c>
      <c r="O103" s="156">
        <v>338</v>
      </c>
      <c r="P103" s="156">
        <v>2080</v>
      </c>
      <c r="Q103" s="156">
        <v>5</v>
      </c>
      <c r="R103" s="156">
        <v>0</v>
      </c>
      <c r="S103" s="156">
        <v>0</v>
      </c>
      <c r="T103" s="156">
        <v>841</v>
      </c>
      <c r="U103" s="156">
        <v>182</v>
      </c>
      <c r="V103" s="156">
        <v>0</v>
      </c>
      <c r="W103" s="156">
        <v>13</v>
      </c>
      <c r="X103" s="156">
        <v>127</v>
      </c>
      <c r="Y103" s="156">
        <v>64</v>
      </c>
      <c r="Z103" s="156">
        <v>60</v>
      </c>
      <c r="AA103" s="156">
        <v>294</v>
      </c>
      <c r="AB103" s="156">
        <v>28</v>
      </c>
      <c r="AC103" s="156">
        <v>0</v>
      </c>
      <c r="AD103" s="156">
        <v>0</v>
      </c>
      <c r="AE103" s="156">
        <v>0</v>
      </c>
      <c r="AF103" s="156">
        <v>0</v>
      </c>
      <c r="AG103" s="156">
        <v>314</v>
      </c>
      <c r="AH103" s="156">
        <v>453</v>
      </c>
    </row>
    <row r="104" spans="1:34" ht="15" hidden="1" customHeight="1" outlineLevel="1">
      <c r="A104" s="186" t="s">
        <v>188</v>
      </c>
      <c r="B104" s="156">
        <v>0</v>
      </c>
      <c r="C104" s="156">
        <v>0</v>
      </c>
      <c r="D104" s="156">
        <v>2</v>
      </c>
      <c r="E104" s="156">
        <v>4</v>
      </c>
      <c r="F104" s="156">
        <v>5</v>
      </c>
      <c r="G104" s="156">
        <v>0</v>
      </c>
      <c r="H104" s="156">
        <v>0</v>
      </c>
      <c r="I104" s="156">
        <v>0</v>
      </c>
      <c r="J104" s="156">
        <v>0</v>
      </c>
      <c r="K104" s="156">
        <v>0</v>
      </c>
      <c r="L104" s="156">
        <v>0</v>
      </c>
      <c r="M104" s="156">
        <v>20</v>
      </c>
      <c r="N104" s="156">
        <v>5</v>
      </c>
      <c r="O104" s="156">
        <v>2</v>
      </c>
      <c r="P104" s="156">
        <v>24</v>
      </c>
      <c r="Q104" s="156">
        <v>0</v>
      </c>
      <c r="R104" s="156">
        <v>3</v>
      </c>
      <c r="S104" s="156">
        <v>1</v>
      </c>
      <c r="T104" s="156">
        <v>6</v>
      </c>
      <c r="U104" s="156">
        <v>2415</v>
      </c>
      <c r="V104" s="156">
        <v>0</v>
      </c>
      <c r="W104" s="156">
        <v>8</v>
      </c>
      <c r="X104" s="156">
        <v>0</v>
      </c>
      <c r="Y104" s="156">
        <v>0</v>
      </c>
      <c r="Z104" s="156">
        <v>0</v>
      </c>
      <c r="AA104" s="156">
        <v>0</v>
      </c>
      <c r="AB104" s="156">
        <v>0</v>
      </c>
      <c r="AC104" s="156">
        <v>0</v>
      </c>
      <c r="AD104" s="156">
        <v>0</v>
      </c>
      <c r="AE104" s="156">
        <v>0</v>
      </c>
      <c r="AF104" s="156">
        <v>0</v>
      </c>
      <c r="AG104" s="156">
        <v>0</v>
      </c>
      <c r="AH104" s="156">
        <v>0</v>
      </c>
    </row>
    <row r="105" spans="1:34" ht="15" hidden="1" customHeight="1" outlineLevel="1">
      <c r="A105" s="186" t="s">
        <v>189</v>
      </c>
      <c r="B105" s="156">
        <v>0</v>
      </c>
      <c r="C105" s="156">
        <v>305</v>
      </c>
      <c r="D105" s="156">
        <v>3</v>
      </c>
      <c r="E105" s="156">
        <v>1</v>
      </c>
      <c r="F105" s="156">
        <v>291</v>
      </c>
      <c r="G105" s="156">
        <v>0</v>
      </c>
      <c r="H105" s="156">
        <v>0</v>
      </c>
      <c r="I105" s="156">
        <v>8</v>
      </c>
      <c r="J105" s="156">
        <v>6</v>
      </c>
      <c r="K105" s="156">
        <v>1</v>
      </c>
      <c r="L105" s="156">
        <v>1</v>
      </c>
      <c r="M105" s="156">
        <v>14</v>
      </c>
      <c r="N105" s="156">
        <v>8</v>
      </c>
      <c r="O105" s="156">
        <v>47</v>
      </c>
      <c r="P105" s="156">
        <v>24</v>
      </c>
      <c r="Q105" s="156">
        <v>0</v>
      </c>
      <c r="R105" s="156">
        <v>0</v>
      </c>
      <c r="S105" s="156">
        <v>50</v>
      </c>
      <c r="T105" s="156">
        <v>183</v>
      </c>
      <c r="U105" s="156">
        <v>313</v>
      </c>
      <c r="V105" s="156">
        <v>0</v>
      </c>
      <c r="W105" s="156">
        <v>0</v>
      </c>
      <c r="X105" s="156">
        <v>6</v>
      </c>
      <c r="Y105" s="156">
        <v>0</v>
      </c>
      <c r="Z105" s="156">
        <v>98</v>
      </c>
      <c r="AA105" s="156">
        <v>63</v>
      </c>
      <c r="AB105" s="156">
        <v>165</v>
      </c>
      <c r="AC105" s="156">
        <v>0</v>
      </c>
      <c r="AD105" s="156">
        <v>0</v>
      </c>
      <c r="AE105" s="156">
        <v>0</v>
      </c>
      <c r="AF105" s="156">
        <v>0</v>
      </c>
      <c r="AG105" s="156">
        <v>37</v>
      </c>
      <c r="AH105" s="156">
        <v>0</v>
      </c>
    </row>
    <row r="106" spans="1:34" ht="15" hidden="1" customHeight="1" outlineLevel="1">
      <c r="A106" s="186" t="s">
        <v>190</v>
      </c>
      <c r="B106" s="156">
        <v>0</v>
      </c>
      <c r="C106" s="156">
        <v>6</v>
      </c>
      <c r="D106" s="156">
        <v>239</v>
      </c>
      <c r="E106" s="156">
        <v>63</v>
      </c>
      <c r="F106" s="156">
        <v>491</v>
      </c>
      <c r="G106" s="156">
        <v>78</v>
      </c>
      <c r="H106" s="156">
        <v>0</v>
      </c>
      <c r="I106" s="156">
        <v>99</v>
      </c>
      <c r="J106" s="156">
        <v>197</v>
      </c>
      <c r="K106" s="156">
        <v>15</v>
      </c>
      <c r="L106" s="156">
        <v>90</v>
      </c>
      <c r="M106" s="156">
        <v>167</v>
      </c>
      <c r="N106" s="156">
        <v>823</v>
      </c>
      <c r="O106" s="156">
        <v>327</v>
      </c>
      <c r="P106" s="156">
        <v>577</v>
      </c>
      <c r="Q106" s="156">
        <v>0</v>
      </c>
      <c r="R106" s="156">
        <v>50</v>
      </c>
      <c r="S106" s="156">
        <v>68</v>
      </c>
      <c r="T106" s="156">
        <v>638</v>
      </c>
      <c r="U106" s="156">
        <v>1586</v>
      </c>
      <c r="V106" s="156">
        <v>0</v>
      </c>
      <c r="W106" s="156">
        <v>0</v>
      </c>
      <c r="X106" s="156">
        <v>160</v>
      </c>
      <c r="Y106" s="156">
        <v>69</v>
      </c>
      <c r="Z106" s="156">
        <v>147</v>
      </c>
      <c r="AA106" s="156">
        <v>11</v>
      </c>
      <c r="AB106" s="156">
        <v>121</v>
      </c>
      <c r="AC106" s="156">
        <v>0</v>
      </c>
      <c r="AD106" s="156">
        <v>0</v>
      </c>
      <c r="AE106" s="156">
        <v>0</v>
      </c>
      <c r="AF106" s="156">
        <v>0</v>
      </c>
      <c r="AG106" s="156">
        <v>94</v>
      </c>
      <c r="AH106" s="156">
        <v>85</v>
      </c>
    </row>
    <row r="107" spans="1:34" ht="15" customHeight="1" collapsed="1">
      <c r="A107" s="186"/>
      <c r="B107" s="175" t="s">
        <v>516</v>
      </c>
      <c r="C107" s="350" t="s">
        <v>514</v>
      </c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48" t="s">
        <v>543</v>
      </c>
      <c r="T107" s="348"/>
      <c r="U107" s="348"/>
      <c r="V107" s="348"/>
      <c r="W107" s="348"/>
      <c r="X107" s="348"/>
      <c r="Y107" s="348"/>
      <c r="Z107" s="348"/>
      <c r="AA107" s="348"/>
      <c r="AB107" s="348"/>
      <c r="AC107" s="348"/>
      <c r="AD107" s="348"/>
      <c r="AE107" s="348"/>
      <c r="AF107" s="348"/>
      <c r="AG107" s="348"/>
      <c r="AH107" s="348"/>
    </row>
    <row r="108" spans="1:34" ht="15" customHeight="1"/>
    <row r="109" spans="1:34" ht="15" hidden="1" customHeight="1" outlineLevel="1">
      <c r="A109" s="185" t="s">
        <v>506</v>
      </c>
      <c r="B109" s="184" t="s">
        <v>160</v>
      </c>
      <c r="C109" s="184" t="s">
        <v>161</v>
      </c>
      <c r="D109" s="184" t="s">
        <v>162</v>
      </c>
      <c r="E109" s="184" t="s">
        <v>163</v>
      </c>
      <c r="F109" s="184" t="s">
        <v>164</v>
      </c>
      <c r="G109" s="184" t="s">
        <v>165</v>
      </c>
      <c r="H109" s="184" t="s">
        <v>204</v>
      </c>
      <c r="I109" s="184" t="s">
        <v>166</v>
      </c>
      <c r="J109" s="184" t="s">
        <v>167</v>
      </c>
      <c r="K109" s="184" t="s">
        <v>168</v>
      </c>
      <c r="L109" s="184" t="s">
        <v>169</v>
      </c>
      <c r="M109" s="184" t="s">
        <v>170</v>
      </c>
      <c r="N109" s="184" t="s">
        <v>171</v>
      </c>
      <c r="O109" s="184" t="s">
        <v>172</v>
      </c>
      <c r="P109" s="184" t="s">
        <v>173</v>
      </c>
      <c r="Q109" s="184" t="s">
        <v>174</v>
      </c>
      <c r="R109" s="184" t="s">
        <v>175</v>
      </c>
      <c r="S109" s="184" t="s">
        <v>176</v>
      </c>
      <c r="T109" s="184" t="s">
        <v>177</v>
      </c>
      <c r="U109" s="184" t="s">
        <v>178</v>
      </c>
      <c r="V109" s="184" t="s">
        <v>179</v>
      </c>
      <c r="W109" s="184" t="s">
        <v>180</v>
      </c>
      <c r="X109" s="184" t="s">
        <v>181</v>
      </c>
      <c r="Y109" s="184" t="s">
        <v>182</v>
      </c>
      <c r="Z109" s="184" t="s">
        <v>183</v>
      </c>
      <c r="AA109" s="184" t="s">
        <v>184</v>
      </c>
      <c r="AB109" s="184" t="s">
        <v>185</v>
      </c>
      <c r="AC109" s="184" t="s">
        <v>205</v>
      </c>
      <c r="AD109" s="184" t="s">
        <v>186</v>
      </c>
      <c r="AE109" s="184" t="s">
        <v>187</v>
      </c>
      <c r="AF109" s="184" t="s">
        <v>188</v>
      </c>
      <c r="AG109" s="184" t="s">
        <v>189</v>
      </c>
      <c r="AH109" s="184" t="s">
        <v>190</v>
      </c>
    </row>
    <row r="110" spans="1:34" ht="15" hidden="1" customHeight="1" outlineLevel="1">
      <c r="A110" s="186" t="s">
        <v>160</v>
      </c>
      <c r="B110" s="128">
        <v>113463</v>
      </c>
      <c r="C110" s="128">
        <v>553521</v>
      </c>
      <c r="D110" s="128">
        <v>1514563</v>
      </c>
      <c r="E110" s="128">
        <v>396914</v>
      </c>
      <c r="F110" s="128">
        <v>740661</v>
      </c>
      <c r="G110" s="128">
        <v>535690</v>
      </c>
      <c r="H110" s="156">
        <v>20471</v>
      </c>
      <c r="I110" s="128">
        <v>276321</v>
      </c>
      <c r="J110" s="128">
        <v>963510</v>
      </c>
      <c r="K110" s="128">
        <v>431544</v>
      </c>
      <c r="L110" s="128">
        <v>254508</v>
      </c>
      <c r="M110" s="128">
        <v>1239442</v>
      </c>
      <c r="N110" s="128">
        <v>1956296</v>
      </c>
      <c r="O110" s="128">
        <v>1038515</v>
      </c>
      <c r="P110" s="128">
        <v>2692680</v>
      </c>
      <c r="Q110" s="128">
        <v>271405</v>
      </c>
      <c r="R110" s="128">
        <v>768274</v>
      </c>
      <c r="S110" s="128">
        <v>1315653</v>
      </c>
      <c r="T110" s="128">
        <v>1587455</v>
      </c>
      <c r="U110" s="128">
        <v>1550464</v>
      </c>
      <c r="V110" s="128">
        <v>185423</v>
      </c>
      <c r="W110" s="128">
        <v>170443</v>
      </c>
      <c r="X110" s="128">
        <v>389727</v>
      </c>
      <c r="Y110" s="128">
        <v>284025</v>
      </c>
      <c r="Z110" s="128">
        <v>412430</v>
      </c>
      <c r="AA110" s="128">
        <v>142713</v>
      </c>
      <c r="AB110" s="128">
        <v>93037</v>
      </c>
      <c r="AC110" s="156">
        <v>38</v>
      </c>
      <c r="AD110" s="156">
        <v>219</v>
      </c>
      <c r="AE110" s="156">
        <v>56</v>
      </c>
      <c r="AF110" s="156">
        <v>73236</v>
      </c>
      <c r="AG110" s="156">
        <v>278252</v>
      </c>
      <c r="AH110" s="156">
        <v>605884</v>
      </c>
    </row>
    <row r="111" spans="1:34" ht="15" hidden="1" customHeight="1" outlineLevel="1">
      <c r="A111" s="186" t="s">
        <v>161</v>
      </c>
      <c r="B111" s="128">
        <v>283219</v>
      </c>
      <c r="C111" s="128">
        <v>11595</v>
      </c>
      <c r="D111" s="128">
        <v>18979</v>
      </c>
      <c r="E111" s="128">
        <v>3237</v>
      </c>
      <c r="F111" s="128">
        <v>5919</v>
      </c>
      <c r="G111" s="128">
        <v>416544</v>
      </c>
      <c r="H111" s="156">
        <v>5898</v>
      </c>
      <c r="I111" s="128">
        <v>4961</v>
      </c>
      <c r="J111" s="128">
        <v>4661</v>
      </c>
      <c r="K111" s="128">
        <v>297610</v>
      </c>
      <c r="L111" s="128">
        <v>101</v>
      </c>
      <c r="M111" s="128">
        <v>23596</v>
      </c>
      <c r="N111" s="128">
        <v>309791</v>
      </c>
      <c r="O111" s="128">
        <v>11462</v>
      </c>
      <c r="P111" s="128">
        <v>100349</v>
      </c>
      <c r="Q111" s="128">
        <v>895202</v>
      </c>
      <c r="R111" s="128">
        <v>6254</v>
      </c>
      <c r="S111" s="128">
        <v>474547</v>
      </c>
      <c r="T111" s="128">
        <v>71141</v>
      </c>
      <c r="U111" s="128">
        <v>5068</v>
      </c>
      <c r="V111" s="128">
        <v>197277</v>
      </c>
      <c r="W111" s="128">
        <v>886</v>
      </c>
      <c r="X111" s="128">
        <v>24821</v>
      </c>
      <c r="Y111" s="128">
        <v>2271</v>
      </c>
      <c r="Z111" s="128">
        <v>2282</v>
      </c>
      <c r="AA111" s="128">
        <v>6501</v>
      </c>
      <c r="AB111" s="128">
        <v>99191</v>
      </c>
      <c r="AC111" s="156">
        <v>59969</v>
      </c>
      <c r="AD111" s="156">
        <v>685337</v>
      </c>
      <c r="AE111" s="156">
        <v>5366</v>
      </c>
      <c r="AF111" s="156">
        <v>11055</v>
      </c>
      <c r="AG111" s="156">
        <v>16742</v>
      </c>
      <c r="AH111" s="156">
        <v>43216</v>
      </c>
    </row>
    <row r="112" spans="1:34" ht="15" hidden="1" customHeight="1" outlineLevel="1">
      <c r="A112" s="186" t="s">
        <v>162</v>
      </c>
      <c r="B112" s="128">
        <v>1825060</v>
      </c>
      <c r="C112" s="128">
        <v>92691</v>
      </c>
      <c r="D112" s="128">
        <v>200876</v>
      </c>
      <c r="E112" s="128">
        <v>327835</v>
      </c>
      <c r="F112" s="128">
        <v>140348</v>
      </c>
      <c r="G112" s="128">
        <v>1474091</v>
      </c>
      <c r="H112" s="156">
        <v>27245</v>
      </c>
      <c r="I112" s="128">
        <v>17599</v>
      </c>
      <c r="J112" s="128">
        <v>104046</v>
      </c>
      <c r="K112" s="128">
        <v>1033443</v>
      </c>
      <c r="L112" s="128">
        <v>2544</v>
      </c>
      <c r="M112" s="128">
        <v>328907</v>
      </c>
      <c r="N112" s="128">
        <v>580236</v>
      </c>
      <c r="O112" s="128">
        <v>177493</v>
      </c>
      <c r="P112" s="128">
        <v>617444</v>
      </c>
      <c r="Q112" s="128">
        <v>2045548</v>
      </c>
      <c r="R112" s="128">
        <v>307226</v>
      </c>
      <c r="S112" s="128">
        <v>474865</v>
      </c>
      <c r="T112" s="128">
        <v>762895</v>
      </c>
      <c r="U112" s="128">
        <v>268923</v>
      </c>
      <c r="V112" s="128">
        <v>251860</v>
      </c>
      <c r="W112" s="128">
        <v>35944</v>
      </c>
      <c r="X112" s="128">
        <v>56546</v>
      </c>
      <c r="Y112" s="128">
        <v>33658</v>
      </c>
      <c r="Z112" s="128">
        <v>57363</v>
      </c>
      <c r="AA112" s="128">
        <v>160860</v>
      </c>
      <c r="AB112" s="128">
        <v>6764</v>
      </c>
      <c r="AC112" s="156">
        <v>1364</v>
      </c>
      <c r="AD112" s="156">
        <v>743176</v>
      </c>
      <c r="AE112" s="156">
        <v>53343</v>
      </c>
      <c r="AF112" s="156">
        <v>63688</v>
      </c>
      <c r="AG112" s="156">
        <v>10453</v>
      </c>
      <c r="AH112" s="156">
        <v>133802</v>
      </c>
    </row>
    <row r="113" spans="1:34" ht="15" hidden="1" customHeight="1" outlineLevel="1">
      <c r="A113" s="186" t="s">
        <v>163</v>
      </c>
      <c r="B113" s="128">
        <v>433093</v>
      </c>
      <c r="C113" s="128">
        <v>12398</v>
      </c>
      <c r="D113" s="128">
        <v>35062</v>
      </c>
      <c r="E113" s="128">
        <v>28750</v>
      </c>
      <c r="F113" s="128">
        <v>149364</v>
      </c>
      <c r="G113" s="128">
        <v>268213</v>
      </c>
      <c r="H113" s="156">
        <v>1307</v>
      </c>
      <c r="I113" s="128">
        <v>1211</v>
      </c>
      <c r="J113" s="128">
        <v>5593</v>
      </c>
      <c r="K113" s="128">
        <v>421376</v>
      </c>
      <c r="L113" s="128">
        <v>297</v>
      </c>
      <c r="M113" s="128">
        <v>30865</v>
      </c>
      <c r="N113" s="128">
        <v>250858</v>
      </c>
      <c r="O113" s="128">
        <v>17282</v>
      </c>
      <c r="P113" s="128">
        <v>67461</v>
      </c>
      <c r="Q113" s="128">
        <v>2408545</v>
      </c>
      <c r="R113" s="128">
        <v>23907</v>
      </c>
      <c r="S113" s="128">
        <v>535107</v>
      </c>
      <c r="T113" s="128">
        <v>37627</v>
      </c>
      <c r="U113" s="128">
        <v>9906</v>
      </c>
      <c r="V113" s="128">
        <v>163158</v>
      </c>
      <c r="W113" s="128">
        <v>3221</v>
      </c>
      <c r="X113" s="128">
        <v>2427</v>
      </c>
      <c r="Y113" s="128">
        <v>2405</v>
      </c>
      <c r="Z113" s="128">
        <v>6126</v>
      </c>
      <c r="AA113" s="128">
        <v>2588</v>
      </c>
      <c r="AB113" s="128">
        <v>66</v>
      </c>
      <c r="AC113" s="156">
        <v>103</v>
      </c>
      <c r="AD113" s="156">
        <v>836</v>
      </c>
      <c r="AE113" s="156">
        <v>551</v>
      </c>
      <c r="AF113" s="156">
        <v>6957</v>
      </c>
      <c r="AG113" s="156">
        <v>2145</v>
      </c>
      <c r="AH113" s="156">
        <v>1573</v>
      </c>
    </row>
    <row r="114" spans="1:34" ht="15" hidden="1" customHeight="1" outlineLevel="1">
      <c r="A114" s="186" t="s">
        <v>164</v>
      </c>
      <c r="B114" s="128">
        <v>1346199</v>
      </c>
      <c r="C114" s="128">
        <v>23421</v>
      </c>
      <c r="D114" s="128">
        <v>258530</v>
      </c>
      <c r="E114" s="128">
        <v>26475</v>
      </c>
      <c r="F114" s="128">
        <v>51952</v>
      </c>
      <c r="G114" s="128">
        <v>1297591</v>
      </c>
      <c r="H114" s="156">
        <v>34526</v>
      </c>
      <c r="I114" s="128">
        <v>104788</v>
      </c>
      <c r="J114" s="128">
        <v>36927</v>
      </c>
      <c r="K114" s="128">
        <v>865069</v>
      </c>
      <c r="L114" s="128">
        <v>336</v>
      </c>
      <c r="M114" s="128">
        <v>103175</v>
      </c>
      <c r="N114" s="128">
        <v>293115</v>
      </c>
      <c r="O114" s="128">
        <v>49894</v>
      </c>
      <c r="P114" s="128">
        <v>591141</v>
      </c>
      <c r="Q114" s="128">
        <v>1040926</v>
      </c>
      <c r="R114" s="128">
        <v>98547</v>
      </c>
      <c r="S114" s="128">
        <v>306035</v>
      </c>
      <c r="T114" s="128">
        <v>269833</v>
      </c>
      <c r="U114" s="128">
        <v>26206</v>
      </c>
      <c r="V114" s="128">
        <v>518450</v>
      </c>
      <c r="W114" s="128">
        <v>5338</v>
      </c>
      <c r="X114" s="128">
        <v>13313</v>
      </c>
      <c r="Y114" s="128">
        <v>24955</v>
      </c>
      <c r="Z114" s="128">
        <v>23279</v>
      </c>
      <c r="AA114" s="128">
        <v>26194</v>
      </c>
      <c r="AB114" s="128">
        <v>190</v>
      </c>
      <c r="AC114" s="156">
        <v>6426</v>
      </c>
      <c r="AD114" s="156">
        <v>193572</v>
      </c>
      <c r="AE114" s="156">
        <v>57112</v>
      </c>
      <c r="AF114" s="191">
        <v>14891</v>
      </c>
      <c r="AG114" s="156">
        <v>11633</v>
      </c>
      <c r="AH114" s="156">
        <v>78474</v>
      </c>
    </row>
    <row r="115" spans="1:34" ht="15" hidden="1" customHeight="1" outlineLevel="1">
      <c r="A115" s="186" t="s">
        <v>165</v>
      </c>
      <c r="B115" s="128">
        <v>154272</v>
      </c>
      <c r="C115" s="128">
        <v>345866</v>
      </c>
      <c r="D115" s="128">
        <v>1041341</v>
      </c>
      <c r="E115" s="128">
        <v>735909</v>
      </c>
      <c r="F115" s="128">
        <v>1202515</v>
      </c>
      <c r="G115" s="128">
        <v>343148</v>
      </c>
      <c r="H115" s="156">
        <v>63536</v>
      </c>
      <c r="I115" s="128">
        <v>252698</v>
      </c>
      <c r="J115" s="128">
        <v>451612</v>
      </c>
      <c r="K115" s="128">
        <v>331710</v>
      </c>
      <c r="L115" s="128">
        <v>748242</v>
      </c>
      <c r="M115" s="128">
        <v>864564</v>
      </c>
      <c r="N115" s="128">
        <v>1652167</v>
      </c>
      <c r="O115" s="128">
        <v>1314263</v>
      </c>
      <c r="P115" s="128">
        <v>3366100</v>
      </c>
      <c r="Q115" s="128">
        <v>415016</v>
      </c>
      <c r="R115" s="128">
        <v>699962</v>
      </c>
      <c r="S115" s="128">
        <v>2407039</v>
      </c>
      <c r="T115" s="128">
        <v>2000652</v>
      </c>
      <c r="U115" s="128">
        <v>1823458</v>
      </c>
      <c r="V115" s="128">
        <v>127588</v>
      </c>
      <c r="W115" s="128">
        <v>93200</v>
      </c>
      <c r="X115" s="128">
        <v>200148</v>
      </c>
      <c r="Y115" s="128">
        <v>144191</v>
      </c>
      <c r="Z115" s="128">
        <v>326619</v>
      </c>
      <c r="AA115" s="128">
        <v>154360</v>
      </c>
      <c r="AB115" s="128">
        <v>108710</v>
      </c>
      <c r="AC115" s="156">
        <v>8</v>
      </c>
      <c r="AD115" s="156">
        <v>320</v>
      </c>
      <c r="AE115" s="156">
        <v>38</v>
      </c>
      <c r="AF115" s="156">
        <v>56304</v>
      </c>
      <c r="AG115" s="156">
        <v>38774</v>
      </c>
      <c r="AH115" s="156">
        <v>89527</v>
      </c>
    </row>
    <row r="116" spans="1:34" ht="15" hidden="1" customHeight="1" outlineLevel="1">
      <c r="A116" s="186" t="s">
        <v>204</v>
      </c>
      <c r="B116" s="156">
        <v>1230</v>
      </c>
      <c r="C116" s="156">
        <v>9315</v>
      </c>
      <c r="D116" s="156">
        <v>27203</v>
      </c>
      <c r="E116" s="156">
        <v>7338</v>
      </c>
      <c r="F116" s="156">
        <v>13255</v>
      </c>
      <c r="G116" s="156">
        <v>1851</v>
      </c>
      <c r="H116" s="156">
        <v>44</v>
      </c>
      <c r="I116" s="156">
        <v>9662</v>
      </c>
      <c r="J116" s="156">
        <v>15656</v>
      </c>
      <c r="K116" s="156">
        <v>5788</v>
      </c>
      <c r="L116" s="156">
        <v>2949</v>
      </c>
      <c r="M116" s="156">
        <v>9488</v>
      </c>
      <c r="N116" s="156">
        <v>53540</v>
      </c>
      <c r="O116" s="156">
        <v>62860</v>
      </c>
      <c r="P116" s="156">
        <v>136759</v>
      </c>
      <c r="Q116" s="156">
        <v>10814</v>
      </c>
      <c r="R116" s="156">
        <v>14284</v>
      </c>
      <c r="S116" s="156">
        <v>59320</v>
      </c>
      <c r="T116" s="156">
        <v>22590</v>
      </c>
      <c r="U116" s="156">
        <v>92198</v>
      </c>
      <c r="V116" s="156">
        <v>2380</v>
      </c>
      <c r="W116" s="156">
        <v>889</v>
      </c>
      <c r="X116" s="156">
        <v>17780</v>
      </c>
      <c r="Y116" s="156">
        <v>511</v>
      </c>
      <c r="Z116" s="156">
        <v>3270</v>
      </c>
      <c r="AA116" s="156">
        <v>1185</v>
      </c>
      <c r="AB116" s="156">
        <v>96</v>
      </c>
      <c r="AC116" s="156">
        <v>1</v>
      </c>
      <c r="AD116" s="156">
        <v>1</v>
      </c>
      <c r="AE116" s="156">
        <v>0</v>
      </c>
      <c r="AF116" s="156">
        <v>2027</v>
      </c>
      <c r="AG116" s="156">
        <v>123</v>
      </c>
      <c r="AH116" s="156">
        <v>327</v>
      </c>
    </row>
    <row r="117" spans="1:34" ht="15" hidden="1" customHeight="1" outlineLevel="1">
      <c r="A117" s="186" t="s">
        <v>166</v>
      </c>
      <c r="B117" s="128">
        <v>210047</v>
      </c>
      <c r="C117" s="128">
        <v>19170</v>
      </c>
      <c r="D117" s="128">
        <v>3511</v>
      </c>
      <c r="E117" s="128">
        <v>2619</v>
      </c>
      <c r="F117" s="128">
        <v>263285</v>
      </c>
      <c r="G117" s="128">
        <v>814889</v>
      </c>
      <c r="H117" s="156">
        <v>24571</v>
      </c>
      <c r="I117" s="128">
        <v>2740</v>
      </c>
      <c r="J117" s="128">
        <v>2664</v>
      </c>
      <c r="K117" s="128">
        <v>357615</v>
      </c>
      <c r="L117" s="128">
        <v>22</v>
      </c>
      <c r="M117" s="128">
        <v>27239</v>
      </c>
      <c r="N117" s="128">
        <v>1403</v>
      </c>
      <c r="O117" s="128">
        <v>2631</v>
      </c>
      <c r="P117" s="128">
        <v>261237</v>
      </c>
      <c r="Q117" s="128">
        <v>34631</v>
      </c>
      <c r="R117" s="128">
        <v>3495</v>
      </c>
      <c r="S117" s="128">
        <v>3208</v>
      </c>
      <c r="T117" s="128">
        <v>18642</v>
      </c>
      <c r="U117" s="128">
        <v>1086</v>
      </c>
      <c r="V117" s="128">
        <v>48874</v>
      </c>
      <c r="W117" s="128">
        <v>423</v>
      </c>
      <c r="X117" s="128">
        <v>295</v>
      </c>
      <c r="Y117" s="128">
        <v>853</v>
      </c>
      <c r="Z117" s="128">
        <v>9299</v>
      </c>
      <c r="AA117" s="128">
        <v>231</v>
      </c>
      <c r="AB117" s="128">
        <v>19</v>
      </c>
      <c r="AC117" s="156">
        <v>28</v>
      </c>
      <c r="AD117" s="156">
        <v>195</v>
      </c>
      <c r="AE117" s="156">
        <v>9574</v>
      </c>
      <c r="AF117" s="156">
        <v>1690</v>
      </c>
      <c r="AG117" s="156">
        <v>1849</v>
      </c>
      <c r="AH117" s="156">
        <v>334</v>
      </c>
    </row>
    <row r="118" spans="1:34" ht="15" hidden="1" customHeight="1" outlineLevel="1">
      <c r="A118" s="186" t="s">
        <v>167</v>
      </c>
      <c r="B118" s="128">
        <v>1114283</v>
      </c>
      <c r="C118" s="128">
        <v>55172</v>
      </c>
      <c r="D118" s="128">
        <v>382989</v>
      </c>
      <c r="E118" s="128">
        <v>61404</v>
      </c>
      <c r="F118" s="128">
        <v>290040</v>
      </c>
      <c r="G118" s="128">
        <v>181877</v>
      </c>
      <c r="H118" s="156">
        <v>5968</v>
      </c>
      <c r="I118" s="128">
        <v>25253</v>
      </c>
      <c r="J118" s="128">
        <v>33325</v>
      </c>
      <c r="K118" s="128">
        <v>261791</v>
      </c>
      <c r="L118" s="128">
        <v>260</v>
      </c>
      <c r="M118" s="128">
        <v>71279</v>
      </c>
      <c r="N118" s="128">
        <v>79294</v>
      </c>
      <c r="O118" s="128">
        <v>168549</v>
      </c>
      <c r="P118" s="128">
        <v>421053</v>
      </c>
      <c r="Q118" s="128">
        <v>371005</v>
      </c>
      <c r="R118" s="128">
        <v>43301</v>
      </c>
      <c r="S118" s="128">
        <v>131964</v>
      </c>
      <c r="T118" s="128">
        <v>65449</v>
      </c>
      <c r="U118" s="128">
        <v>17254</v>
      </c>
      <c r="V118" s="128">
        <v>158248</v>
      </c>
      <c r="W118" s="128">
        <v>4706</v>
      </c>
      <c r="X118" s="128">
        <v>2883</v>
      </c>
      <c r="Y118" s="128">
        <v>8113</v>
      </c>
      <c r="Z118" s="128">
        <v>10455</v>
      </c>
      <c r="AA118" s="128">
        <v>4601</v>
      </c>
      <c r="AB118" s="128">
        <v>121</v>
      </c>
      <c r="AC118" s="156">
        <v>3466</v>
      </c>
      <c r="AD118" s="156">
        <v>205083</v>
      </c>
      <c r="AE118" s="156">
        <v>19190</v>
      </c>
      <c r="AF118" s="156">
        <v>8199</v>
      </c>
      <c r="AG118" s="156">
        <v>3776</v>
      </c>
      <c r="AH118" s="156">
        <v>47122</v>
      </c>
    </row>
    <row r="119" spans="1:34" ht="15" hidden="1" customHeight="1" outlineLevel="1">
      <c r="A119" s="186" t="s">
        <v>168</v>
      </c>
      <c r="B119" s="128">
        <v>347512</v>
      </c>
      <c r="C119" s="128">
        <v>327235</v>
      </c>
      <c r="D119" s="128">
        <v>1042969</v>
      </c>
      <c r="E119" s="128">
        <v>425679</v>
      </c>
      <c r="F119" s="128">
        <v>546508</v>
      </c>
      <c r="G119" s="128">
        <v>1187809</v>
      </c>
      <c r="H119" s="156">
        <v>5239</v>
      </c>
      <c r="I119" s="128">
        <v>133022</v>
      </c>
      <c r="J119" s="128">
        <v>1070122</v>
      </c>
      <c r="K119" s="128">
        <v>1157711</v>
      </c>
      <c r="L119" s="128">
        <v>694264</v>
      </c>
      <c r="M119" s="128">
        <v>1056897</v>
      </c>
      <c r="N119" s="128">
        <v>1143068</v>
      </c>
      <c r="O119" s="128">
        <v>1173572</v>
      </c>
      <c r="P119" s="128">
        <v>1715210</v>
      </c>
      <c r="Q119" s="128">
        <v>619471</v>
      </c>
      <c r="R119" s="128">
        <v>675584</v>
      </c>
      <c r="S119" s="128">
        <v>723625</v>
      </c>
      <c r="T119" s="128">
        <v>1687053</v>
      </c>
      <c r="U119" s="128">
        <v>1468742</v>
      </c>
      <c r="V119" s="128">
        <v>132251</v>
      </c>
      <c r="W119" s="128">
        <v>121995</v>
      </c>
      <c r="X119" s="128">
        <v>651791</v>
      </c>
      <c r="Y119" s="128">
        <v>307925</v>
      </c>
      <c r="Z119" s="128">
        <v>713465</v>
      </c>
      <c r="AA119" s="128">
        <v>107740</v>
      </c>
      <c r="AB119" s="128">
        <v>55368</v>
      </c>
      <c r="AC119" s="156">
        <v>10</v>
      </c>
      <c r="AD119" s="156">
        <v>167</v>
      </c>
      <c r="AE119" s="156">
        <v>48</v>
      </c>
      <c r="AF119" s="156">
        <v>75104</v>
      </c>
      <c r="AG119" s="156">
        <v>257724</v>
      </c>
      <c r="AH119" s="156">
        <v>1134926</v>
      </c>
    </row>
    <row r="120" spans="1:34" ht="15" hidden="1" customHeight="1" outlineLevel="1">
      <c r="A120" s="186" t="s">
        <v>169</v>
      </c>
      <c r="B120" s="128">
        <v>106063</v>
      </c>
      <c r="C120" s="128">
        <v>95867</v>
      </c>
      <c r="D120" s="128">
        <v>216279</v>
      </c>
      <c r="E120" s="128">
        <v>93313</v>
      </c>
      <c r="F120" s="128">
        <v>153767</v>
      </c>
      <c r="G120" s="128">
        <v>28460</v>
      </c>
      <c r="H120" s="156">
        <v>341</v>
      </c>
      <c r="I120" s="128">
        <v>32276</v>
      </c>
      <c r="J120" s="128">
        <v>62273</v>
      </c>
      <c r="K120" s="128">
        <v>212333</v>
      </c>
      <c r="L120" s="128">
        <v>2114</v>
      </c>
      <c r="M120" s="128">
        <v>217941</v>
      </c>
      <c r="N120" s="128">
        <v>70661</v>
      </c>
      <c r="O120" s="128">
        <v>144615</v>
      </c>
      <c r="P120" s="128">
        <v>253010</v>
      </c>
      <c r="Q120" s="128">
        <v>203883</v>
      </c>
      <c r="R120" s="128">
        <v>299662</v>
      </c>
      <c r="S120" s="128">
        <v>123002</v>
      </c>
      <c r="T120" s="128">
        <v>584999</v>
      </c>
      <c r="U120" s="128">
        <v>154431</v>
      </c>
      <c r="V120" s="128">
        <v>48977</v>
      </c>
      <c r="W120" s="128">
        <v>59987</v>
      </c>
      <c r="X120" s="128">
        <v>27706</v>
      </c>
      <c r="Y120" s="128">
        <v>51939</v>
      </c>
      <c r="Z120" s="128">
        <v>62935</v>
      </c>
      <c r="AA120" s="128">
        <v>62505</v>
      </c>
      <c r="AB120" s="128">
        <v>1547</v>
      </c>
      <c r="AC120" s="156">
        <v>16</v>
      </c>
      <c r="AD120" s="156">
        <v>324</v>
      </c>
      <c r="AE120" s="156">
        <v>5</v>
      </c>
      <c r="AF120" s="156">
        <v>34741</v>
      </c>
      <c r="AG120" s="156">
        <v>5361</v>
      </c>
      <c r="AH120" s="156">
        <v>19872</v>
      </c>
    </row>
    <row r="121" spans="1:34" ht="15" hidden="1" customHeight="1" outlineLevel="1">
      <c r="A121" s="186" t="s">
        <v>170</v>
      </c>
      <c r="B121" s="128">
        <v>1687226</v>
      </c>
      <c r="C121" s="128">
        <v>33650</v>
      </c>
      <c r="D121" s="128">
        <v>159818</v>
      </c>
      <c r="E121" s="128">
        <v>34890</v>
      </c>
      <c r="F121" s="128">
        <v>34458</v>
      </c>
      <c r="G121" s="128">
        <v>245266</v>
      </c>
      <c r="H121" s="156">
        <v>2740</v>
      </c>
      <c r="I121" s="128">
        <v>117723</v>
      </c>
      <c r="J121" s="128">
        <v>28341</v>
      </c>
      <c r="K121" s="128">
        <v>1320315</v>
      </c>
      <c r="L121" s="128">
        <v>868</v>
      </c>
      <c r="M121" s="128">
        <v>87110</v>
      </c>
      <c r="N121" s="128">
        <v>294531</v>
      </c>
      <c r="O121" s="128">
        <v>77194</v>
      </c>
      <c r="P121" s="128">
        <v>164642</v>
      </c>
      <c r="Q121" s="128">
        <v>2935377</v>
      </c>
      <c r="R121" s="128">
        <v>99539</v>
      </c>
      <c r="S121" s="128">
        <v>542328</v>
      </c>
      <c r="T121" s="128">
        <v>260998</v>
      </c>
      <c r="U121" s="128">
        <v>455608</v>
      </c>
      <c r="V121" s="128">
        <v>438666</v>
      </c>
      <c r="W121" s="128">
        <v>11399</v>
      </c>
      <c r="X121" s="128">
        <v>9352</v>
      </c>
      <c r="Y121" s="128">
        <v>75978</v>
      </c>
      <c r="Z121" s="128">
        <v>16098</v>
      </c>
      <c r="AA121" s="128">
        <v>9545</v>
      </c>
      <c r="AB121" s="128">
        <v>215</v>
      </c>
      <c r="AC121" s="156">
        <v>421</v>
      </c>
      <c r="AD121" s="156">
        <v>1609</v>
      </c>
      <c r="AE121" s="156">
        <v>1755</v>
      </c>
      <c r="AF121" s="156">
        <v>20947</v>
      </c>
      <c r="AG121" s="156">
        <v>4746</v>
      </c>
      <c r="AH121" s="156">
        <v>5461</v>
      </c>
    </row>
    <row r="122" spans="1:34" ht="15" hidden="1" customHeight="1" outlineLevel="1">
      <c r="A122" s="186" t="s">
        <v>171</v>
      </c>
      <c r="B122" s="128">
        <v>1392978</v>
      </c>
      <c r="C122" s="128">
        <v>32891</v>
      </c>
      <c r="D122" s="128">
        <v>136472</v>
      </c>
      <c r="E122" s="128">
        <v>58895</v>
      </c>
      <c r="F122" s="128">
        <v>60092</v>
      </c>
      <c r="G122" s="128">
        <v>1838645</v>
      </c>
      <c r="H122" s="156">
        <v>69767</v>
      </c>
      <c r="I122" s="128">
        <v>80661</v>
      </c>
      <c r="J122" s="128">
        <v>32001</v>
      </c>
      <c r="K122" s="128">
        <v>1933842</v>
      </c>
      <c r="L122" s="128">
        <v>946</v>
      </c>
      <c r="M122" s="128">
        <v>152736</v>
      </c>
      <c r="N122" s="128">
        <v>173669</v>
      </c>
      <c r="O122" s="128">
        <v>44024</v>
      </c>
      <c r="P122" s="128">
        <v>200286</v>
      </c>
      <c r="Q122" s="128">
        <v>1443084</v>
      </c>
      <c r="R122" s="128">
        <v>115601</v>
      </c>
      <c r="S122" s="128">
        <v>36769</v>
      </c>
      <c r="T122" s="128">
        <v>278842</v>
      </c>
      <c r="U122" s="128">
        <v>52847</v>
      </c>
      <c r="V122" s="128">
        <v>388979</v>
      </c>
      <c r="W122" s="128">
        <v>12339</v>
      </c>
      <c r="X122" s="128">
        <v>11404</v>
      </c>
      <c r="Y122" s="128">
        <v>3642</v>
      </c>
      <c r="Z122" s="128">
        <v>34309</v>
      </c>
      <c r="AA122" s="128">
        <v>8108</v>
      </c>
      <c r="AB122" s="128">
        <v>3071</v>
      </c>
      <c r="AC122" s="156">
        <v>162</v>
      </c>
      <c r="AD122" s="156">
        <v>117317</v>
      </c>
      <c r="AE122" s="156">
        <v>1720069</v>
      </c>
      <c r="AF122" s="156">
        <v>14959</v>
      </c>
      <c r="AG122" s="156">
        <v>242906</v>
      </c>
      <c r="AH122" s="156">
        <v>746749</v>
      </c>
    </row>
    <row r="123" spans="1:34" ht="15" hidden="1" customHeight="1" outlineLevel="1">
      <c r="A123" s="186" t="s">
        <v>172</v>
      </c>
      <c r="B123" s="128">
        <v>1028146</v>
      </c>
      <c r="C123" s="128">
        <v>119660</v>
      </c>
      <c r="D123" s="128">
        <v>207652</v>
      </c>
      <c r="E123" s="128">
        <v>72132</v>
      </c>
      <c r="F123" s="128">
        <v>93007</v>
      </c>
      <c r="G123" s="128">
        <v>1400042</v>
      </c>
      <c r="H123" s="156">
        <v>16149</v>
      </c>
      <c r="I123" s="128">
        <v>26003</v>
      </c>
      <c r="J123" s="128">
        <v>47872</v>
      </c>
      <c r="K123" s="128">
        <v>1268907</v>
      </c>
      <c r="L123" s="128">
        <v>1687</v>
      </c>
      <c r="M123" s="128">
        <v>157813</v>
      </c>
      <c r="N123" s="128">
        <v>102464</v>
      </c>
      <c r="O123" s="128">
        <v>178133</v>
      </c>
      <c r="P123" s="128">
        <v>322890</v>
      </c>
      <c r="Q123" s="128">
        <v>1039829</v>
      </c>
      <c r="R123" s="128">
        <v>404441</v>
      </c>
      <c r="S123" s="128">
        <v>81035</v>
      </c>
      <c r="T123" s="128">
        <v>261222</v>
      </c>
      <c r="U123" s="128">
        <v>64448</v>
      </c>
      <c r="V123" s="128">
        <v>464177</v>
      </c>
      <c r="W123" s="128">
        <v>38162</v>
      </c>
      <c r="X123" s="128">
        <v>20984</v>
      </c>
      <c r="Y123" s="128">
        <v>21006</v>
      </c>
      <c r="Z123" s="128">
        <v>68013</v>
      </c>
      <c r="AA123" s="128">
        <v>13776</v>
      </c>
      <c r="AB123" s="128">
        <v>1459</v>
      </c>
      <c r="AC123" s="156">
        <v>308</v>
      </c>
      <c r="AD123" s="156">
        <v>237163</v>
      </c>
      <c r="AE123" s="156">
        <v>39509</v>
      </c>
      <c r="AF123" s="156">
        <v>37516</v>
      </c>
      <c r="AG123" s="156">
        <v>8543</v>
      </c>
      <c r="AH123" s="156">
        <v>199663</v>
      </c>
    </row>
    <row r="124" spans="1:34" ht="15" hidden="1" customHeight="1" outlineLevel="1">
      <c r="A124" s="186" t="s">
        <v>173</v>
      </c>
      <c r="B124" s="128">
        <v>3172593</v>
      </c>
      <c r="C124" s="128">
        <v>60427</v>
      </c>
      <c r="D124" s="128">
        <v>140041</v>
      </c>
      <c r="E124" s="128">
        <v>165585</v>
      </c>
      <c r="F124" s="128">
        <v>331804</v>
      </c>
      <c r="G124" s="128">
        <v>1677891</v>
      </c>
      <c r="H124" s="156">
        <v>34261</v>
      </c>
      <c r="I124" s="128">
        <v>20728</v>
      </c>
      <c r="J124" s="128">
        <v>42295</v>
      </c>
      <c r="K124" s="128">
        <v>3203049</v>
      </c>
      <c r="L124" s="128">
        <v>840</v>
      </c>
      <c r="M124" s="128">
        <v>229558</v>
      </c>
      <c r="N124" s="128">
        <v>19852</v>
      </c>
      <c r="O124" s="128">
        <v>30482</v>
      </c>
      <c r="P124" s="128">
        <v>1123236</v>
      </c>
      <c r="Q124" s="128">
        <v>3215543</v>
      </c>
      <c r="R124" s="128">
        <v>106727</v>
      </c>
      <c r="S124" s="128">
        <v>49506</v>
      </c>
      <c r="T124" s="128">
        <v>546923</v>
      </c>
      <c r="U124" s="128">
        <v>567057</v>
      </c>
      <c r="V124" s="128">
        <v>373365</v>
      </c>
      <c r="W124" s="128">
        <v>54394</v>
      </c>
      <c r="X124" s="128">
        <v>18395</v>
      </c>
      <c r="Y124" s="128">
        <v>216836</v>
      </c>
      <c r="Z124" s="128">
        <v>78945</v>
      </c>
      <c r="AA124" s="128">
        <v>12417</v>
      </c>
      <c r="AB124" s="128">
        <v>19354</v>
      </c>
      <c r="AC124" s="156">
        <v>1661</v>
      </c>
      <c r="AD124" s="156">
        <v>1738547</v>
      </c>
      <c r="AE124" s="156">
        <v>179527</v>
      </c>
      <c r="AF124" s="156">
        <v>17425</v>
      </c>
      <c r="AG124" s="156">
        <v>23421</v>
      </c>
      <c r="AH124" s="156">
        <v>290703</v>
      </c>
    </row>
    <row r="125" spans="1:34" ht="15" hidden="1" customHeight="1" outlineLevel="1">
      <c r="A125" s="186" t="s">
        <v>174</v>
      </c>
      <c r="B125" s="128">
        <v>98315</v>
      </c>
      <c r="C125" s="128">
        <v>1244744</v>
      </c>
      <c r="D125" s="128">
        <v>3233228</v>
      </c>
      <c r="E125" s="128">
        <v>1542663</v>
      </c>
      <c r="F125" s="128">
        <v>2303081</v>
      </c>
      <c r="G125" s="128">
        <v>651794</v>
      </c>
      <c r="H125" s="156">
        <v>19358</v>
      </c>
      <c r="I125" s="128">
        <v>483161</v>
      </c>
      <c r="J125" s="128">
        <v>579312</v>
      </c>
      <c r="K125" s="128">
        <v>515647</v>
      </c>
      <c r="L125" s="128">
        <v>1349328</v>
      </c>
      <c r="M125" s="128">
        <v>859311</v>
      </c>
      <c r="N125" s="128">
        <v>1926226</v>
      </c>
      <c r="O125" s="128">
        <v>1870964</v>
      </c>
      <c r="P125" s="128">
        <v>1756362</v>
      </c>
      <c r="Q125" s="128">
        <v>381039</v>
      </c>
      <c r="R125" s="128">
        <v>948767</v>
      </c>
      <c r="S125" s="128">
        <v>2223739</v>
      </c>
      <c r="T125" s="128">
        <v>2630218</v>
      </c>
      <c r="U125" s="128">
        <v>1755624</v>
      </c>
      <c r="V125" s="128">
        <v>144786</v>
      </c>
      <c r="W125" s="128">
        <v>160988</v>
      </c>
      <c r="X125" s="128">
        <v>165902</v>
      </c>
      <c r="Y125" s="128">
        <v>109765</v>
      </c>
      <c r="Z125" s="128">
        <v>443927</v>
      </c>
      <c r="AA125" s="128">
        <v>151069</v>
      </c>
      <c r="AB125" s="128">
        <v>84657</v>
      </c>
      <c r="AC125" s="156">
        <v>6</v>
      </c>
      <c r="AD125" s="156">
        <v>148</v>
      </c>
      <c r="AE125" s="156">
        <v>46</v>
      </c>
      <c r="AF125" s="156">
        <v>96585</v>
      </c>
      <c r="AG125" s="156">
        <v>65508</v>
      </c>
      <c r="AH125" s="156">
        <v>242453</v>
      </c>
    </row>
    <row r="126" spans="1:34" ht="15" hidden="1" customHeight="1" outlineLevel="1">
      <c r="A126" s="186" t="s">
        <v>175</v>
      </c>
      <c r="B126" s="128">
        <v>565455</v>
      </c>
      <c r="C126" s="128">
        <v>7956</v>
      </c>
      <c r="D126" s="128">
        <v>6410</v>
      </c>
      <c r="E126" s="128">
        <v>3515</v>
      </c>
      <c r="F126" s="128">
        <v>3408</v>
      </c>
      <c r="G126" s="128">
        <v>865874</v>
      </c>
      <c r="H126" s="156">
        <v>3213</v>
      </c>
      <c r="I126" s="128">
        <v>344</v>
      </c>
      <c r="J126" s="128">
        <v>2295</v>
      </c>
      <c r="K126" s="128">
        <v>403624</v>
      </c>
      <c r="L126" s="128">
        <v>109</v>
      </c>
      <c r="M126" s="128">
        <v>20969</v>
      </c>
      <c r="N126" s="128">
        <v>284050</v>
      </c>
      <c r="O126" s="128">
        <v>3724</v>
      </c>
      <c r="P126" s="128">
        <v>53667</v>
      </c>
      <c r="Q126" s="128">
        <v>2525981</v>
      </c>
      <c r="R126" s="128">
        <v>101630</v>
      </c>
      <c r="S126" s="128">
        <v>2105251</v>
      </c>
      <c r="T126" s="128">
        <v>40210</v>
      </c>
      <c r="U126" s="128">
        <v>42921</v>
      </c>
      <c r="V126" s="128">
        <v>261492</v>
      </c>
      <c r="W126" s="128">
        <v>2608</v>
      </c>
      <c r="X126" s="128">
        <v>1880</v>
      </c>
      <c r="Y126" s="128">
        <v>9821</v>
      </c>
      <c r="Z126" s="128">
        <v>4693</v>
      </c>
      <c r="AA126" s="128">
        <v>2550</v>
      </c>
      <c r="AB126" s="128">
        <v>288</v>
      </c>
      <c r="AC126" s="156">
        <v>34</v>
      </c>
      <c r="AD126" s="156">
        <v>99136</v>
      </c>
      <c r="AE126" s="156">
        <v>21704</v>
      </c>
      <c r="AF126" s="156">
        <v>3004</v>
      </c>
      <c r="AG126" s="156">
        <v>1034</v>
      </c>
      <c r="AH126" s="156">
        <v>34965</v>
      </c>
    </row>
    <row r="127" spans="1:34" ht="15" hidden="1" customHeight="1" outlineLevel="1">
      <c r="A127" s="186" t="s">
        <v>176</v>
      </c>
      <c r="B127" s="128">
        <v>3030046</v>
      </c>
      <c r="C127" s="128">
        <v>71764</v>
      </c>
      <c r="D127" s="128">
        <v>239975</v>
      </c>
      <c r="E127" s="128">
        <v>193588</v>
      </c>
      <c r="F127" s="128">
        <v>130915</v>
      </c>
      <c r="G127" s="128">
        <v>2279583</v>
      </c>
      <c r="H127" s="156">
        <v>35751</v>
      </c>
      <c r="I127" s="128">
        <v>106902</v>
      </c>
      <c r="J127" s="128">
        <v>16551</v>
      </c>
      <c r="K127" s="128">
        <v>1684163</v>
      </c>
      <c r="L127" s="128">
        <v>797</v>
      </c>
      <c r="M127" s="128">
        <v>165607</v>
      </c>
      <c r="N127" s="128">
        <v>60408</v>
      </c>
      <c r="O127" s="128">
        <v>257018</v>
      </c>
      <c r="P127" s="128">
        <v>393558</v>
      </c>
      <c r="Q127" s="128">
        <v>2725719</v>
      </c>
      <c r="R127" s="128">
        <v>88187</v>
      </c>
      <c r="S127" s="128">
        <v>83926</v>
      </c>
      <c r="T127" s="128">
        <v>326926</v>
      </c>
      <c r="U127" s="128">
        <v>355205</v>
      </c>
      <c r="V127" s="128">
        <v>816458</v>
      </c>
      <c r="W127" s="128">
        <v>30380</v>
      </c>
      <c r="X127" s="128">
        <v>90481</v>
      </c>
      <c r="Y127" s="128">
        <v>29639</v>
      </c>
      <c r="Z127" s="128">
        <v>30676</v>
      </c>
      <c r="AA127" s="128">
        <v>74243</v>
      </c>
      <c r="AB127" s="128">
        <v>3143</v>
      </c>
      <c r="AC127" s="156">
        <v>218</v>
      </c>
      <c r="AD127" s="156">
        <v>463238</v>
      </c>
      <c r="AE127" s="156">
        <v>107629</v>
      </c>
      <c r="AF127" s="156">
        <v>17476</v>
      </c>
      <c r="AG127" s="156">
        <v>19395</v>
      </c>
      <c r="AH127" s="156">
        <v>297543</v>
      </c>
    </row>
    <row r="128" spans="1:34" ht="15" hidden="1" customHeight="1" outlineLevel="1">
      <c r="A128" s="186" t="s">
        <v>177</v>
      </c>
      <c r="B128" s="128">
        <v>590228</v>
      </c>
      <c r="C128" s="128">
        <v>69338</v>
      </c>
      <c r="D128" s="128">
        <v>436320</v>
      </c>
      <c r="E128" s="128">
        <v>55641</v>
      </c>
      <c r="F128" s="128">
        <v>78590</v>
      </c>
      <c r="G128" s="128">
        <v>876289</v>
      </c>
      <c r="H128" s="156">
        <v>41328</v>
      </c>
      <c r="I128" s="128">
        <v>10523</v>
      </c>
      <c r="J128" s="128">
        <v>16053</v>
      </c>
      <c r="K128" s="128">
        <v>695854</v>
      </c>
      <c r="L128" s="129">
        <v>763</v>
      </c>
      <c r="M128" s="128">
        <v>1828767</v>
      </c>
      <c r="N128" s="128">
        <v>719639</v>
      </c>
      <c r="O128" s="128">
        <v>205988</v>
      </c>
      <c r="P128" s="128">
        <v>386636</v>
      </c>
      <c r="Q128" s="128">
        <v>1226283</v>
      </c>
      <c r="R128" s="128">
        <v>663710</v>
      </c>
      <c r="S128" s="128">
        <v>196101</v>
      </c>
      <c r="T128" s="128">
        <v>608327</v>
      </c>
      <c r="U128" s="128">
        <v>4242353</v>
      </c>
      <c r="V128" s="128">
        <v>328957</v>
      </c>
      <c r="W128" s="128">
        <v>40415</v>
      </c>
      <c r="X128" s="128">
        <v>73888</v>
      </c>
      <c r="Y128" s="128">
        <v>38957</v>
      </c>
      <c r="Z128" s="128">
        <v>92055</v>
      </c>
      <c r="AA128" s="128">
        <v>58268</v>
      </c>
      <c r="AB128" s="128">
        <v>795</v>
      </c>
      <c r="AC128" s="156">
        <v>11708</v>
      </c>
      <c r="AD128" s="156">
        <v>128968</v>
      </c>
      <c r="AE128" s="156">
        <v>386682</v>
      </c>
      <c r="AF128" s="156">
        <v>23567</v>
      </c>
      <c r="AG128" s="156">
        <v>34435</v>
      </c>
      <c r="AH128" s="156">
        <v>946868</v>
      </c>
    </row>
    <row r="129" spans="1:34" ht="15" hidden="1" customHeight="1" outlineLevel="1">
      <c r="A129" s="186" t="s">
        <v>178</v>
      </c>
      <c r="B129" s="128">
        <v>2081413</v>
      </c>
      <c r="C129" s="128">
        <v>88037</v>
      </c>
      <c r="D129" s="128">
        <v>1152454</v>
      </c>
      <c r="E129" s="128">
        <v>46983</v>
      </c>
      <c r="F129" s="128">
        <v>131396</v>
      </c>
      <c r="G129" s="128">
        <v>1749002</v>
      </c>
      <c r="H129" s="156">
        <v>27588</v>
      </c>
      <c r="I129" s="128">
        <v>14234</v>
      </c>
      <c r="J129" s="128">
        <v>38724</v>
      </c>
      <c r="K129" s="128">
        <v>1621127</v>
      </c>
      <c r="L129" s="128">
        <v>788</v>
      </c>
      <c r="M129" s="128">
        <v>267573</v>
      </c>
      <c r="N129" s="128">
        <v>97073</v>
      </c>
      <c r="O129" s="128">
        <v>102631</v>
      </c>
      <c r="P129" s="128">
        <v>574617</v>
      </c>
      <c r="Q129" s="128">
        <v>2730884</v>
      </c>
      <c r="R129" s="128">
        <v>213816</v>
      </c>
      <c r="S129" s="128">
        <v>1197878</v>
      </c>
      <c r="T129" s="128">
        <v>873251</v>
      </c>
      <c r="U129" s="128">
        <v>94460</v>
      </c>
      <c r="V129" s="128">
        <v>512033</v>
      </c>
      <c r="W129" s="128">
        <v>27590</v>
      </c>
      <c r="X129" s="128">
        <v>18199</v>
      </c>
      <c r="Y129" s="128">
        <v>21966</v>
      </c>
      <c r="Z129" s="128">
        <v>113834</v>
      </c>
      <c r="AA129" s="128">
        <v>9534</v>
      </c>
      <c r="AB129" s="128">
        <v>2807</v>
      </c>
      <c r="AC129" s="156">
        <v>1920</v>
      </c>
      <c r="AD129" s="156">
        <v>382721</v>
      </c>
      <c r="AE129" s="156">
        <v>988764</v>
      </c>
      <c r="AF129" s="156">
        <v>26596</v>
      </c>
      <c r="AG129" s="156">
        <v>22671</v>
      </c>
      <c r="AH129" s="156">
        <v>150325</v>
      </c>
    </row>
    <row r="130" spans="1:34" ht="15" hidden="1" customHeight="1" outlineLevel="1">
      <c r="A130" s="186" t="s">
        <v>179</v>
      </c>
      <c r="B130" s="128">
        <v>90433</v>
      </c>
      <c r="C130" s="128">
        <v>253704</v>
      </c>
      <c r="D130" s="128">
        <v>180886</v>
      </c>
      <c r="E130" s="128">
        <v>237889</v>
      </c>
      <c r="F130" s="128">
        <v>404544</v>
      </c>
      <c r="G130" s="128">
        <v>132497</v>
      </c>
      <c r="H130" s="156">
        <v>321</v>
      </c>
      <c r="I130" s="128">
        <v>243000</v>
      </c>
      <c r="J130" s="128">
        <v>164406</v>
      </c>
      <c r="K130" s="128">
        <v>109963</v>
      </c>
      <c r="L130" s="128">
        <v>9881</v>
      </c>
      <c r="M130" s="128">
        <v>293137</v>
      </c>
      <c r="N130" s="128">
        <v>311768</v>
      </c>
      <c r="O130" s="128">
        <v>206518</v>
      </c>
      <c r="P130" s="128">
        <v>295290</v>
      </c>
      <c r="Q130" s="128">
        <v>80983</v>
      </c>
      <c r="R130" s="128">
        <v>427314</v>
      </c>
      <c r="S130" s="128">
        <v>403254</v>
      </c>
      <c r="T130" s="128">
        <v>537369</v>
      </c>
      <c r="U130" s="128">
        <v>350955</v>
      </c>
      <c r="V130" s="128">
        <v>29464</v>
      </c>
      <c r="W130" s="128">
        <v>20476</v>
      </c>
      <c r="X130" s="128">
        <v>99316</v>
      </c>
      <c r="Y130" s="128">
        <v>16424</v>
      </c>
      <c r="Z130" s="128">
        <v>390562</v>
      </c>
      <c r="AA130" s="128">
        <v>99896</v>
      </c>
      <c r="AB130" s="128">
        <v>133351</v>
      </c>
      <c r="AC130" s="156">
        <v>6</v>
      </c>
      <c r="AD130" s="156">
        <v>121</v>
      </c>
      <c r="AE130" s="156">
        <v>40</v>
      </c>
      <c r="AF130" s="156">
        <v>27019</v>
      </c>
      <c r="AG130" s="156">
        <v>363669</v>
      </c>
      <c r="AH130" s="156">
        <v>19834</v>
      </c>
    </row>
    <row r="131" spans="1:34" ht="15" hidden="1" customHeight="1" outlineLevel="1">
      <c r="A131" s="186" t="s">
        <v>180</v>
      </c>
      <c r="B131" s="128">
        <v>122024</v>
      </c>
      <c r="C131" s="128">
        <v>2368</v>
      </c>
      <c r="D131" s="128">
        <v>3137</v>
      </c>
      <c r="E131" s="128">
        <v>3856</v>
      </c>
      <c r="F131" s="128">
        <v>1842</v>
      </c>
      <c r="G131" s="128">
        <v>155426</v>
      </c>
      <c r="H131" s="156">
        <v>3270</v>
      </c>
      <c r="I131" s="128">
        <v>202</v>
      </c>
      <c r="J131" s="128">
        <v>1105</v>
      </c>
      <c r="K131" s="128">
        <v>307882</v>
      </c>
      <c r="L131" s="128">
        <v>40</v>
      </c>
      <c r="M131" s="128">
        <v>3753</v>
      </c>
      <c r="N131" s="128">
        <v>43186</v>
      </c>
      <c r="O131" s="128">
        <v>4137</v>
      </c>
      <c r="P131" s="128">
        <v>5218</v>
      </c>
      <c r="Q131" s="128">
        <v>186053</v>
      </c>
      <c r="R131" s="128">
        <v>3994</v>
      </c>
      <c r="S131" s="128">
        <v>107992</v>
      </c>
      <c r="T131" s="128">
        <v>16559</v>
      </c>
      <c r="U131" s="128">
        <v>16540</v>
      </c>
      <c r="V131" s="128">
        <v>47322</v>
      </c>
      <c r="W131" s="128">
        <v>29620</v>
      </c>
      <c r="X131" s="128">
        <v>574</v>
      </c>
      <c r="Y131" s="128">
        <v>180</v>
      </c>
      <c r="Z131" s="128">
        <v>479</v>
      </c>
      <c r="AA131" s="128">
        <v>818</v>
      </c>
      <c r="AB131" s="128">
        <v>20</v>
      </c>
      <c r="AC131" s="156">
        <v>14</v>
      </c>
      <c r="AD131" s="156">
        <v>5753</v>
      </c>
      <c r="AE131" s="156">
        <v>2246</v>
      </c>
      <c r="AF131" s="156">
        <v>2631</v>
      </c>
      <c r="AG131" s="156">
        <v>2606</v>
      </c>
      <c r="AH131" s="156">
        <v>1084</v>
      </c>
    </row>
    <row r="132" spans="1:34" ht="15" hidden="1" customHeight="1" outlineLevel="1">
      <c r="A132" s="186" t="s">
        <v>181</v>
      </c>
      <c r="B132" s="128">
        <v>216334</v>
      </c>
      <c r="C132" s="128">
        <v>44614</v>
      </c>
      <c r="D132" s="128">
        <v>153613</v>
      </c>
      <c r="E132" s="128">
        <v>64000</v>
      </c>
      <c r="F132" s="128">
        <v>76977</v>
      </c>
      <c r="G132" s="128">
        <v>49694</v>
      </c>
      <c r="H132" s="156">
        <v>993</v>
      </c>
      <c r="I132" s="128">
        <v>15575</v>
      </c>
      <c r="J132" s="128">
        <v>38061</v>
      </c>
      <c r="K132" s="128">
        <v>214962</v>
      </c>
      <c r="L132" s="128">
        <v>311</v>
      </c>
      <c r="M132" s="128">
        <v>97138</v>
      </c>
      <c r="N132" s="128">
        <v>52089</v>
      </c>
      <c r="O132" s="128">
        <v>79532</v>
      </c>
      <c r="P132" s="128">
        <v>135912</v>
      </c>
      <c r="Q132" s="128">
        <v>574858</v>
      </c>
      <c r="R132" s="128">
        <v>184425</v>
      </c>
      <c r="S132" s="128">
        <v>158770</v>
      </c>
      <c r="T132" s="128">
        <v>187415</v>
      </c>
      <c r="U132" s="128">
        <v>64660</v>
      </c>
      <c r="V132" s="128">
        <v>89664</v>
      </c>
      <c r="W132" s="128">
        <v>23527</v>
      </c>
      <c r="X132" s="128">
        <v>13708</v>
      </c>
      <c r="Y132" s="128">
        <v>11859</v>
      </c>
      <c r="Z132" s="128">
        <v>24351</v>
      </c>
      <c r="AA132" s="128">
        <v>10698</v>
      </c>
      <c r="AB132" s="128">
        <v>496</v>
      </c>
      <c r="AC132" s="156">
        <v>1064</v>
      </c>
      <c r="AD132" s="156">
        <v>338</v>
      </c>
      <c r="AE132" s="156">
        <v>2020</v>
      </c>
      <c r="AF132" s="156">
        <v>24978</v>
      </c>
      <c r="AG132" s="156">
        <v>2077</v>
      </c>
      <c r="AH132" s="156">
        <v>10424</v>
      </c>
    </row>
    <row r="133" spans="1:34" ht="15" hidden="1" customHeight="1" outlineLevel="1">
      <c r="A133" s="186" t="s">
        <v>182</v>
      </c>
      <c r="B133" s="128">
        <v>156364</v>
      </c>
      <c r="C133" s="128">
        <v>4120</v>
      </c>
      <c r="D133" s="128">
        <v>37822</v>
      </c>
      <c r="E133" s="128">
        <v>3020</v>
      </c>
      <c r="F133" s="128">
        <v>4337</v>
      </c>
      <c r="G133" s="128">
        <v>373307</v>
      </c>
      <c r="H133" s="156">
        <v>25</v>
      </c>
      <c r="I133" s="128">
        <v>546</v>
      </c>
      <c r="J133" s="128">
        <v>6661</v>
      </c>
      <c r="K133" s="128">
        <v>687586</v>
      </c>
      <c r="L133" s="128">
        <v>90</v>
      </c>
      <c r="M133" s="128">
        <v>52600</v>
      </c>
      <c r="N133" s="128">
        <v>3106</v>
      </c>
      <c r="O133" s="128">
        <v>3491</v>
      </c>
      <c r="P133" s="128">
        <v>5362</v>
      </c>
      <c r="Q133" s="128">
        <v>42007</v>
      </c>
      <c r="R133" s="128">
        <v>8264</v>
      </c>
      <c r="S133" s="128">
        <v>3271</v>
      </c>
      <c r="T133" s="128">
        <v>8651</v>
      </c>
      <c r="U133" s="128">
        <v>2940</v>
      </c>
      <c r="V133" s="128">
        <v>43826</v>
      </c>
      <c r="W133" s="128">
        <v>1029</v>
      </c>
      <c r="X133" s="128">
        <v>1643</v>
      </c>
      <c r="Y133" s="128">
        <v>2313</v>
      </c>
      <c r="Z133" s="128">
        <v>796</v>
      </c>
      <c r="AA133" s="128">
        <v>787</v>
      </c>
      <c r="AB133" s="128">
        <v>10</v>
      </c>
      <c r="AC133" s="156">
        <v>25</v>
      </c>
      <c r="AD133" s="156">
        <v>67086</v>
      </c>
      <c r="AE133" s="156">
        <v>206</v>
      </c>
      <c r="AF133" s="156">
        <v>1258</v>
      </c>
      <c r="AG133" s="156">
        <v>1427</v>
      </c>
      <c r="AH133" s="156">
        <v>1318</v>
      </c>
    </row>
    <row r="134" spans="1:34" ht="15" hidden="1" customHeight="1" outlineLevel="1">
      <c r="A134" s="186" t="s">
        <v>183</v>
      </c>
      <c r="B134" s="128">
        <v>646208</v>
      </c>
      <c r="C134" s="128">
        <v>3829</v>
      </c>
      <c r="D134" s="128">
        <v>9799</v>
      </c>
      <c r="E134" s="128">
        <v>2469</v>
      </c>
      <c r="F134" s="128">
        <v>2664</v>
      </c>
      <c r="G134" s="128">
        <v>1120448</v>
      </c>
      <c r="H134" s="156">
        <v>55286</v>
      </c>
      <c r="I134" s="128">
        <v>5814</v>
      </c>
      <c r="J134" s="128">
        <v>2125</v>
      </c>
      <c r="K134" s="128">
        <v>525197</v>
      </c>
      <c r="L134" s="128">
        <v>46</v>
      </c>
      <c r="M134" s="128">
        <v>60335</v>
      </c>
      <c r="N134" s="128">
        <v>32757</v>
      </c>
      <c r="O134" s="128">
        <v>4422</v>
      </c>
      <c r="P134" s="128">
        <v>319869</v>
      </c>
      <c r="Q134" s="128">
        <v>12187</v>
      </c>
      <c r="R134" s="128">
        <v>6879</v>
      </c>
      <c r="S134" s="128">
        <v>19908</v>
      </c>
      <c r="T134" s="128">
        <v>7852</v>
      </c>
      <c r="U134" s="128">
        <v>302514</v>
      </c>
      <c r="V134" s="128">
        <v>49211</v>
      </c>
      <c r="W134" s="128">
        <v>969</v>
      </c>
      <c r="X134" s="128">
        <v>1557</v>
      </c>
      <c r="Y134" s="128">
        <v>176</v>
      </c>
      <c r="Z134" s="128">
        <v>4763</v>
      </c>
      <c r="AA134" s="128">
        <v>28318</v>
      </c>
      <c r="AB134" s="128">
        <v>56</v>
      </c>
      <c r="AC134" s="156">
        <v>22</v>
      </c>
      <c r="AD134" s="156">
        <v>161</v>
      </c>
      <c r="AE134" s="156">
        <v>34151</v>
      </c>
      <c r="AF134" s="156">
        <v>1693</v>
      </c>
      <c r="AG134" s="156">
        <v>388</v>
      </c>
      <c r="AH134" s="156">
        <v>647</v>
      </c>
    </row>
    <row r="135" spans="1:34" ht="15" hidden="1" customHeight="1" outlineLevel="1">
      <c r="A135" s="186" t="s">
        <v>184</v>
      </c>
      <c r="B135" s="128">
        <v>177441</v>
      </c>
      <c r="C135" s="128">
        <v>1294</v>
      </c>
      <c r="D135" s="128">
        <v>18005</v>
      </c>
      <c r="E135" s="128">
        <v>802</v>
      </c>
      <c r="F135" s="128">
        <v>931</v>
      </c>
      <c r="G135" s="128">
        <v>392526</v>
      </c>
      <c r="H135" s="156">
        <v>24827</v>
      </c>
      <c r="I135" s="128">
        <v>97</v>
      </c>
      <c r="J135" s="128">
        <v>503</v>
      </c>
      <c r="K135" s="128">
        <v>364763</v>
      </c>
      <c r="L135" s="128">
        <v>39</v>
      </c>
      <c r="M135" s="128">
        <v>90091</v>
      </c>
      <c r="N135" s="128">
        <v>88346</v>
      </c>
      <c r="O135" s="128">
        <v>4741</v>
      </c>
      <c r="P135" s="128">
        <v>71062</v>
      </c>
      <c r="Q135" s="128">
        <v>65563</v>
      </c>
      <c r="R135" s="128">
        <v>7105</v>
      </c>
      <c r="S135" s="128">
        <v>10817</v>
      </c>
      <c r="T135" s="128">
        <v>5838</v>
      </c>
      <c r="U135" s="128">
        <v>47408</v>
      </c>
      <c r="V135" s="128">
        <v>37572</v>
      </c>
      <c r="W135" s="128">
        <v>557</v>
      </c>
      <c r="X135" s="128">
        <v>878</v>
      </c>
      <c r="Y135" s="128">
        <v>1654</v>
      </c>
      <c r="Z135" s="128">
        <v>345</v>
      </c>
      <c r="AA135" s="128">
        <v>587</v>
      </c>
      <c r="AB135" s="128">
        <v>17</v>
      </c>
      <c r="AC135" s="156">
        <v>18</v>
      </c>
      <c r="AD135" s="156">
        <v>234</v>
      </c>
      <c r="AE135" s="156">
        <v>29463</v>
      </c>
      <c r="AF135" s="156">
        <v>1289</v>
      </c>
      <c r="AG135" s="156">
        <v>2013</v>
      </c>
      <c r="AH135" s="156">
        <v>305</v>
      </c>
    </row>
    <row r="136" spans="1:34" ht="15" hidden="1" customHeight="1" outlineLevel="1">
      <c r="A136" s="186" t="s">
        <v>185</v>
      </c>
      <c r="B136" s="128">
        <v>121761</v>
      </c>
      <c r="C136" s="128">
        <v>102</v>
      </c>
      <c r="D136" s="128">
        <v>462</v>
      </c>
      <c r="E136" s="128">
        <v>71</v>
      </c>
      <c r="F136" s="128">
        <v>110</v>
      </c>
      <c r="G136" s="128">
        <v>397624</v>
      </c>
      <c r="H136" s="156">
        <v>40078</v>
      </c>
      <c r="I136" s="128">
        <v>14</v>
      </c>
      <c r="J136" s="128">
        <v>57</v>
      </c>
      <c r="K136" s="128">
        <v>280738</v>
      </c>
      <c r="L136" s="128">
        <v>25</v>
      </c>
      <c r="M136" s="128">
        <v>157</v>
      </c>
      <c r="N136" s="128">
        <v>62</v>
      </c>
      <c r="O136" s="128">
        <v>152</v>
      </c>
      <c r="P136" s="128">
        <v>21884</v>
      </c>
      <c r="Q136" s="128">
        <v>687</v>
      </c>
      <c r="R136" s="128">
        <v>326</v>
      </c>
      <c r="S136" s="128">
        <v>1289</v>
      </c>
      <c r="T136" s="128">
        <v>265</v>
      </c>
      <c r="U136" s="128">
        <v>99</v>
      </c>
      <c r="V136" s="128">
        <v>18341</v>
      </c>
      <c r="W136" s="128">
        <v>35</v>
      </c>
      <c r="X136" s="128">
        <v>26</v>
      </c>
      <c r="Y136" s="128">
        <v>15</v>
      </c>
      <c r="Z136" s="128">
        <v>34</v>
      </c>
      <c r="AA136" s="128">
        <v>26</v>
      </c>
      <c r="AB136" s="128">
        <v>32</v>
      </c>
      <c r="AC136" s="156">
        <v>1</v>
      </c>
      <c r="AD136" s="156">
        <v>11</v>
      </c>
      <c r="AE136" s="156">
        <v>17426</v>
      </c>
      <c r="AF136" s="156">
        <v>28</v>
      </c>
      <c r="AG136" s="156">
        <v>30</v>
      </c>
      <c r="AH136" s="156">
        <v>103</v>
      </c>
    </row>
    <row r="137" spans="1:34" ht="15" hidden="1" customHeight="1" outlineLevel="1">
      <c r="A137" s="186" t="s">
        <v>205</v>
      </c>
      <c r="B137" s="156">
        <v>199</v>
      </c>
      <c r="C137" s="156">
        <v>86</v>
      </c>
      <c r="D137" s="156">
        <v>219</v>
      </c>
      <c r="E137" s="156">
        <v>77</v>
      </c>
      <c r="F137" s="156">
        <v>125</v>
      </c>
      <c r="G137" s="156">
        <v>49368</v>
      </c>
      <c r="H137" s="156">
        <v>11982</v>
      </c>
      <c r="I137" s="156">
        <v>24</v>
      </c>
      <c r="J137" s="156">
        <v>67</v>
      </c>
      <c r="K137" s="156">
        <v>365</v>
      </c>
      <c r="L137" s="156">
        <v>28</v>
      </c>
      <c r="M137" s="156">
        <v>126</v>
      </c>
      <c r="N137" s="156">
        <v>66</v>
      </c>
      <c r="O137" s="156">
        <v>132</v>
      </c>
      <c r="P137" s="156">
        <v>183</v>
      </c>
      <c r="Q137" s="156">
        <v>173</v>
      </c>
      <c r="R137" s="156">
        <v>176</v>
      </c>
      <c r="S137" s="156">
        <v>94</v>
      </c>
      <c r="T137" s="156">
        <v>230</v>
      </c>
      <c r="U137" s="156">
        <v>79</v>
      </c>
      <c r="V137" s="156">
        <v>107</v>
      </c>
      <c r="W137" s="156">
        <v>15</v>
      </c>
      <c r="X137" s="156">
        <v>32</v>
      </c>
      <c r="Y137" s="156">
        <v>16</v>
      </c>
      <c r="Z137" s="156">
        <v>42</v>
      </c>
      <c r="AA137" s="156">
        <v>11</v>
      </c>
      <c r="AB137" s="156">
        <v>2</v>
      </c>
      <c r="AC137" s="156">
        <v>2</v>
      </c>
      <c r="AD137" s="156">
        <v>27</v>
      </c>
      <c r="AE137" s="156">
        <v>4</v>
      </c>
      <c r="AF137" s="156">
        <v>32</v>
      </c>
      <c r="AG137" s="156">
        <v>1583</v>
      </c>
      <c r="AH137" s="156">
        <v>23095</v>
      </c>
    </row>
    <row r="138" spans="1:34" ht="15" hidden="1" customHeight="1" outlineLevel="1">
      <c r="A138" s="186" t="s">
        <v>186</v>
      </c>
      <c r="B138" s="156">
        <v>27418</v>
      </c>
      <c r="C138" s="156">
        <v>90504</v>
      </c>
      <c r="D138" s="156">
        <v>372357</v>
      </c>
      <c r="E138" s="156">
        <v>52050</v>
      </c>
      <c r="F138" s="156">
        <v>86736</v>
      </c>
      <c r="G138" s="156">
        <v>537758</v>
      </c>
      <c r="H138" s="156">
        <v>94</v>
      </c>
      <c r="I138" s="156">
        <v>16627</v>
      </c>
      <c r="J138" s="156">
        <v>46967</v>
      </c>
      <c r="K138" s="156">
        <v>133600</v>
      </c>
      <c r="L138" s="156">
        <v>486834</v>
      </c>
      <c r="M138" s="156">
        <v>158817</v>
      </c>
      <c r="N138" s="156">
        <v>515705</v>
      </c>
      <c r="O138" s="156">
        <v>468064</v>
      </c>
      <c r="P138" s="156">
        <v>169747</v>
      </c>
      <c r="Q138" s="156">
        <v>73356</v>
      </c>
      <c r="R138" s="156">
        <v>196452</v>
      </c>
      <c r="S138" s="156">
        <v>106305</v>
      </c>
      <c r="T138" s="156">
        <v>300628</v>
      </c>
      <c r="U138" s="156">
        <v>191079</v>
      </c>
      <c r="V138" s="156">
        <v>25268</v>
      </c>
      <c r="W138" s="156">
        <v>10954</v>
      </c>
      <c r="X138" s="156">
        <v>641854</v>
      </c>
      <c r="Y138" s="156">
        <v>7848</v>
      </c>
      <c r="Z138" s="156">
        <v>68488</v>
      </c>
      <c r="AA138" s="156">
        <v>94904</v>
      </c>
      <c r="AB138" s="156">
        <v>2271</v>
      </c>
      <c r="AC138" s="156">
        <v>12</v>
      </c>
      <c r="AD138" s="156">
        <v>133</v>
      </c>
      <c r="AE138" s="156">
        <v>6</v>
      </c>
      <c r="AF138" s="156">
        <v>11700</v>
      </c>
      <c r="AG138" s="156">
        <v>1783</v>
      </c>
      <c r="AH138" s="156">
        <v>14216</v>
      </c>
    </row>
    <row r="139" spans="1:34" ht="15" hidden="1" customHeight="1" outlineLevel="1">
      <c r="A139" s="186" t="s">
        <v>187</v>
      </c>
      <c r="B139" s="156">
        <v>29275</v>
      </c>
      <c r="C139" s="156">
        <v>115422</v>
      </c>
      <c r="D139" s="156">
        <v>194302</v>
      </c>
      <c r="E139" s="156">
        <v>49956</v>
      </c>
      <c r="F139" s="156">
        <v>92463</v>
      </c>
      <c r="G139" s="156">
        <v>149948</v>
      </c>
      <c r="H139" s="156">
        <v>10881</v>
      </c>
      <c r="I139" s="156">
        <v>11760</v>
      </c>
      <c r="J139" s="156">
        <v>137123</v>
      </c>
      <c r="K139" s="156">
        <v>127151</v>
      </c>
      <c r="L139" s="156">
        <v>559</v>
      </c>
      <c r="M139" s="156">
        <v>239938</v>
      </c>
      <c r="N139" s="156">
        <v>29196</v>
      </c>
      <c r="O139" s="156">
        <v>153016</v>
      </c>
      <c r="P139" s="156">
        <v>812434</v>
      </c>
      <c r="Q139" s="156">
        <v>102003</v>
      </c>
      <c r="R139" s="156">
        <v>164613</v>
      </c>
      <c r="S139" s="156">
        <v>48385</v>
      </c>
      <c r="T139" s="156">
        <v>393414</v>
      </c>
      <c r="U139" s="156">
        <v>151135</v>
      </c>
      <c r="V139" s="156">
        <v>31864</v>
      </c>
      <c r="W139" s="156">
        <v>26838</v>
      </c>
      <c r="X139" s="156">
        <v>13133</v>
      </c>
      <c r="Y139" s="156">
        <v>29151</v>
      </c>
      <c r="Z139" s="156">
        <v>46970</v>
      </c>
      <c r="AA139" s="156">
        <v>158439</v>
      </c>
      <c r="AB139" s="156">
        <v>3530</v>
      </c>
      <c r="AC139" s="156">
        <v>8</v>
      </c>
      <c r="AD139" s="156">
        <v>53</v>
      </c>
      <c r="AE139" s="156">
        <v>17</v>
      </c>
      <c r="AF139" s="156">
        <v>19436</v>
      </c>
      <c r="AG139" s="156">
        <v>145702</v>
      </c>
      <c r="AH139" s="156">
        <v>100068</v>
      </c>
    </row>
    <row r="140" spans="1:34" ht="15" hidden="1" customHeight="1" outlineLevel="1">
      <c r="A140" s="186" t="s">
        <v>188</v>
      </c>
      <c r="B140" s="156">
        <v>1043</v>
      </c>
      <c r="C140" s="156">
        <v>3363</v>
      </c>
      <c r="D140" s="156">
        <v>15538</v>
      </c>
      <c r="E140" s="156">
        <v>4490</v>
      </c>
      <c r="F140" s="156">
        <v>12953</v>
      </c>
      <c r="G140" s="156">
        <v>441</v>
      </c>
      <c r="H140" s="156">
        <v>133</v>
      </c>
      <c r="I140" s="156">
        <v>300</v>
      </c>
      <c r="J140" s="156">
        <v>5019</v>
      </c>
      <c r="K140" s="156">
        <v>1931</v>
      </c>
      <c r="L140" s="156">
        <v>18074</v>
      </c>
      <c r="M140" s="156">
        <v>90952</v>
      </c>
      <c r="N140" s="156">
        <v>70716</v>
      </c>
      <c r="O140" s="156">
        <v>27187</v>
      </c>
      <c r="P140" s="156">
        <v>54985</v>
      </c>
      <c r="Q140" s="156">
        <v>1731</v>
      </c>
      <c r="R140" s="156">
        <v>25058</v>
      </c>
      <c r="S140" s="156">
        <v>36975</v>
      </c>
      <c r="T140" s="156">
        <v>25718</v>
      </c>
      <c r="U140" s="156">
        <v>388564</v>
      </c>
      <c r="V140" s="156">
        <v>1164</v>
      </c>
      <c r="W140" s="156">
        <v>20779</v>
      </c>
      <c r="X140" s="156">
        <v>1902</v>
      </c>
      <c r="Y140" s="156">
        <v>1515</v>
      </c>
      <c r="Z140" s="156">
        <v>500</v>
      </c>
      <c r="AA140" s="156">
        <v>3885</v>
      </c>
      <c r="AB140" s="156">
        <v>0</v>
      </c>
      <c r="AC140" s="156">
        <v>0</v>
      </c>
      <c r="AD140" s="156">
        <v>8</v>
      </c>
      <c r="AE140" s="156">
        <v>0</v>
      </c>
      <c r="AF140" s="156">
        <v>565</v>
      </c>
      <c r="AG140" s="156">
        <v>178</v>
      </c>
      <c r="AH140" s="156">
        <v>1084</v>
      </c>
    </row>
    <row r="141" spans="1:34" ht="15" hidden="1" customHeight="1" outlineLevel="1">
      <c r="A141" s="186" t="s">
        <v>189</v>
      </c>
      <c r="B141" s="156">
        <v>23029</v>
      </c>
      <c r="C141" s="156">
        <v>69373</v>
      </c>
      <c r="D141" s="156">
        <v>53527</v>
      </c>
      <c r="E141" s="156">
        <v>39127</v>
      </c>
      <c r="F141" s="156">
        <v>92034</v>
      </c>
      <c r="G141" s="156">
        <v>6261</v>
      </c>
      <c r="H141" s="156">
        <v>108</v>
      </c>
      <c r="I141" s="156">
        <v>42243</v>
      </c>
      <c r="J141" s="156">
        <v>48132</v>
      </c>
      <c r="K141" s="156">
        <v>53299</v>
      </c>
      <c r="L141" s="156">
        <v>7730</v>
      </c>
      <c r="M141" s="156">
        <v>55706</v>
      </c>
      <c r="N141" s="156">
        <v>39285</v>
      </c>
      <c r="O141" s="156">
        <v>35239</v>
      </c>
      <c r="P141" s="156">
        <v>74243</v>
      </c>
      <c r="Q141" s="156">
        <v>41792</v>
      </c>
      <c r="R141" s="156">
        <v>71766</v>
      </c>
      <c r="S141" s="156">
        <v>68278</v>
      </c>
      <c r="T141" s="156">
        <v>92801</v>
      </c>
      <c r="U141" s="156">
        <v>338785</v>
      </c>
      <c r="V141" s="156">
        <v>10408</v>
      </c>
      <c r="W141" s="156">
        <v>11086</v>
      </c>
      <c r="X141" s="156">
        <v>5763</v>
      </c>
      <c r="Y141" s="156">
        <v>21822</v>
      </c>
      <c r="Z141" s="156">
        <v>86258</v>
      </c>
      <c r="AA141" s="156">
        <v>9856</v>
      </c>
      <c r="AB141" s="156">
        <v>196783</v>
      </c>
      <c r="AC141" s="156">
        <v>3</v>
      </c>
      <c r="AD141" s="156">
        <v>7</v>
      </c>
      <c r="AE141" s="156">
        <v>6</v>
      </c>
      <c r="AF141" s="156">
        <v>9619</v>
      </c>
      <c r="AG141" s="156">
        <v>8374</v>
      </c>
      <c r="AH141" s="156">
        <v>2899</v>
      </c>
    </row>
    <row r="142" spans="1:34" ht="15" hidden="1" customHeight="1" outlineLevel="1">
      <c r="A142" s="186" t="s">
        <v>190</v>
      </c>
      <c r="B142" s="156">
        <v>70734</v>
      </c>
      <c r="C142" s="156">
        <v>164389</v>
      </c>
      <c r="D142" s="156">
        <v>545071</v>
      </c>
      <c r="E142" s="156">
        <v>180966</v>
      </c>
      <c r="F142" s="156">
        <v>225749</v>
      </c>
      <c r="G142" s="156">
        <v>237880</v>
      </c>
      <c r="H142" s="156">
        <v>257</v>
      </c>
      <c r="I142" s="156">
        <v>65455</v>
      </c>
      <c r="J142" s="156">
        <v>200198</v>
      </c>
      <c r="K142" s="156">
        <v>207219</v>
      </c>
      <c r="L142" s="156">
        <v>21503</v>
      </c>
      <c r="M142" s="156">
        <v>212934</v>
      </c>
      <c r="N142" s="156">
        <v>177844</v>
      </c>
      <c r="O142" s="156">
        <v>242625</v>
      </c>
      <c r="P142" s="156">
        <v>434127</v>
      </c>
      <c r="Q142" s="156">
        <v>190456</v>
      </c>
      <c r="R142" s="156">
        <v>345112</v>
      </c>
      <c r="S142" s="156">
        <v>163574</v>
      </c>
      <c r="T142" s="156">
        <v>366645</v>
      </c>
      <c r="U142" s="156">
        <v>441695</v>
      </c>
      <c r="V142" s="156">
        <v>57826</v>
      </c>
      <c r="W142" s="156">
        <v>35405</v>
      </c>
      <c r="X142" s="156">
        <v>108575</v>
      </c>
      <c r="Y142" s="156">
        <v>41491</v>
      </c>
      <c r="Z142" s="156">
        <v>99687</v>
      </c>
      <c r="AA142" s="156">
        <v>21602</v>
      </c>
      <c r="AB142" s="156">
        <v>84612</v>
      </c>
      <c r="AC142" s="156">
        <v>2</v>
      </c>
      <c r="AD142" s="156">
        <v>95</v>
      </c>
      <c r="AE142" s="156">
        <v>15</v>
      </c>
      <c r="AF142" s="156">
        <v>40954</v>
      </c>
      <c r="AG142" s="156">
        <v>84772</v>
      </c>
      <c r="AH142" s="156">
        <v>39817</v>
      </c>
    </row>
    <row r="143" spans="1:34" ht="15" customHeight="1" collapsed="1">
      <c r="A143" s="186"/>
      <c r="B143" s="175" t="s">
        <v>516</v>
      </c>
      <c r="C143" s="350" t="s">
        <v>552</v>
      </c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48"/>
      <c r="T143" s="348"/>
      <c r="U143" s="348"/>
      <c r="V143" s="348"/>
      <c r="W143" s="348"/>
      <c r="X143" s="348"/>
      <c r="Y143" s="348"/>
      <c r="Z143" s="348"/>
      <c r="AA143" s="348"/>
      <c r="AB143" s="348"/>
      <c r="AC143" s="348"/>
      <c r="AD143" s="348"/>
      <c r="AE143" s="348"/>
      <c r="AF143" s="348"/>
      <c r="AG143" s="348"/>
      <c r="AH143" s="348"/>
    </row>
    <row r="144" spans="1:34" ht="15" customHeight="1"/>
    <row r="145" ht="15" customHeight="1"/>
    <row r="146" ht="15" customHeight="1"/>
  </sheetData>
  <mergeCells count="8">
    <mergeCell ref="C35:R35"/>
    <mergeCell ref="S35:AH35"/>
    <mergeCell ref="C143:R143"/>
    <mergeCell ref="S143:AH143"/>
    <mergeCell ref="S71:AH71"/>
    <mergeCell ref="C107:R107"/>
    <mergeCell ref="S107:AH107"/>
    <mergeCell ref="C71:R71"/>
  </mergeCells>
  <conditionalFormatting sqref="B38:AH70">
    <cfRule type="containsBlanks" dxfId="13" priority="5">
      <formula>LEN(TRIM(B38))=0</formula>
    </cfRule>
    <cfRule type="top10" dxfId="12" priority="26" percent="1" rank="5"/>
  </conditionalFormatting>
  <conditionalFormatting sqref="B74:AH106">
    <cfRule type="containsBlanks" dxfId="11" priority="6">
      <formula>LEN(TRIM(B74))=0</formula>
    </cfRule>
    <cfRule type="top10" dxfId="10" priority="7" percent="1" rank="5"/>
  </conditionalFormatting>
  <conditionalFormatting sqref="B2:AH34">
    <cfRule type="containsBlanks" dxfId="9" priority="3">
      <formula>LEN(TRIM(B2))=0</formula>
    </cfRule>
    <cfRule type="top10" dxfId="8" priority="4" percent="1" rank="5"/>
  </conditionalFormatting>
  <conditionalFormatting sqref="B110:AH142">
    <cfRule type="containsBlanks" dxfId="7" priority="1">
      <formula>LEN(TRIM(B110))=0</formula>
    </cfRule>
    <cfRule type="top10" dxfId="6" priority="2" percent="1" rank="5"/>
  </conditionalFormatting>
  <hyperlinks>
    <hyperlink ref="C71" r:id="rId1" xr:uid="{B6623603-4E9F-41AA-BE0E-1F7E9A0CAD53}"/>
    <hyperlink ref="C107" r:id="rId2" xr:uid="{6DCEC385-903E-4C88-AA52-7C0BFB65CB2B}"/>
    <hyperlink ref="C143" r:id="rId3" xr:uid="{019FBBEB-5974-41CA-A318-CFC90E166244}"/>
  </hyperlinks>
  <pageMargins left="0.7" right="0.7" top="0.75" bottom="0.75" header="0.3" footer="0.3"/>
  <tableParts count="4"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/>
  <cols>
    <col min="1" max="7" width="7.140625" style="128" customWidth="1"/>
    <col min="8" max="9" width="8.28515625" style="128" customWidth="1"/>
    <col min="10" max="12" width="7.140625" style="128" customWidth="1"/>
    <col min="13" max="13" width="0.140625" style="138" customWidth="1"/>
    <col min="14" max="25" width="7.140625" style="128" customWidth="1"/>
    <col min="26" max="26" width="0.140625" style="138" customWidth="1"/>
    <col min="27" max="29" width="7.140625" style="128" customWidth="1"/>
    <col min="30" max="30" width="7" style="128" customWidth="1"/>
    <col min="31" max="38" width="7.140625" style="128" customWidth="1"/>
    <col min="39" max="39" width="0.140625" style="138" customWidth="1"/>
    <col min="40" max="16384" width="7.140625" style="128" hidden="1"/>
  </cols>
  <sheetData>
    <row r="1" spans="1:39">
      <c r="A1" s="27" t="s">
        <v>6</v>
      </c>
      <c r="B1" s="12" t="s">
        <v>15</v>
      </c>
      <c r="C1" s="12" t="s">
        <v>23</v>
      </c>
      <c r="D1" s="25" t="s">
        <v>11</v>
      </c>
      <c r="E1" s="22" t="s">
        <v>30</v>
      </c>
      <c r="F1" s="28" t="s">
        <v>29</v>
      </c>
      <c r="G1" s="23" t="s">
        <v>7</v>
      </c>
      <c r="H1" s="12" t="s">
        <v>20</v>
      </c>
      <c r="I1" s="13" t="s">
        <v>26</v>
      </c>
      <c r="J1" s="28" t="s">
        <v>32</v>
      </c>
      <c r="K1" s="32"/>
      <c r="L1" s="33"/>
      <c r="N1" s="27" t="s">
        <v>80</v>
      </c>
      <c r="O1" s="12" t="s">
        <v>65</v>
      </c>
      <c r="P1" s="12" t="s">
        <v>59</v>
      </c>
      <c r="Q1" s="25" t="s">
        <v>62</v>
      </c>
      <c r="R1" s="22" t="s">
        <v>72</v>
      </c>
      <c r="S1" s="28" t="s">
        <v>58</v>
      </c>
      <c r="T1" s="23" t="s">
        <v>56</v>
      </c>
      <c r="U1" s="12" t="s">
        <v>69</v>
      </c>
      <c r="V1" s="13" t="s">
        <v>68</v>
      </c>
      <c r="W1" s="28" t="s">
        <v>63</v>
      </c>
      <c r="X1" s="32" t="s">
        <v>70</v>
      </c>
      <c r="Y1" s="33" t="s">
        <v>60</v>
      </c>
      <c r="AA1" s="27" t="s">
        <v>80</v>
      </c>
      <c r="AB1" s="12" t="s">
        <v>65</v>
      </c>
      <c r="AC1" s="12" t="s">
        <v>59</v>
      </c>
      <c r="AD1" s="25" t="s">
        <v>76</v>
      </c>
      <c r="AE1" s="22" t="s">
        <v>72</v>
      </c>
      <c r="AF1" s="28" t="s">
        <v>58</v>
      </c>
      <c r="AG1" s="23" t="s">
        <v>56</v>
      </c>
      <c r="AH1" s="12" t="s">
        <v>69</v>
      </c>
      <c r="AI1" s="13" t="s">
        <v>68</v>
      </c>
      <c r="AJ1" s="28" t="s">
        <v>63</v>
      </c>
      <c r="AK1" s="32" t="s">
        <v>70</v>
      </c>
      <c r="AL1" s="33" t="s">
        <v>305</v>
      </c>
    </row>
    <row r="2" spans="1:39">
      <c r="A2" s="14" t="s">
        <v>8</v>
      </c>
      <c r="B2" s="15" t="s">
        <v>18</v>
      </c>
      <c r="C2" s="15" t="s">
        <v>14</v>
      </c>
      <c r="D2" s="16" t="s">
        <v>13</v>
      </c>
      <c r="E2" s="17" t="s">
        <v>12</v>
      </c>
      <c r="F2" s="18" t="s">
        <v>35</v>
      </c>
      <c r="G2" s="14" t="s">
        <v>19</v>
      </c>
      <c r="H2" s="15" t="s">
        <v>10</v>
      </c>
      <c r="I2" s="14" t="s">
        <v>9</v>
      </c>
      <c r="J2" s="16" t="s">
        <v>34</v>
      </c>
      <c r="K2" s="18" t="s">
        <v>31</v>
      </c>
      <c r="L2" s="19"/>
      <c r="N2" s="14" t="s">
        <v>53</v>
      </c>
      <c r="O2" s="15" t="s">
        <v>64</v>
      </c>
      <c r="P2" s="15" t="s">
        <v>67</v>
      </c>
      <c r="Q2" s="16" t="s">
        <v>76</v>
      </c>
      <c r="R2" s="17" t="s">
        <v>51</v>
      </c>
      <c r="S2" s="18" t="s">
        <v>75</v>
      </c>
      <c r="T2" s="14" t="s">
        <v>74</v>
      </c>
      <c r="U2" s="15" t="s">
        <v>77</v>
      </c>
      <c r="V2" s="14" t="s">
        <v>66</v>
      </c>
      <c r="W2" s="16" t="s">
        <v>54</v>
      </c>
      <c r="X2" s="18" t="s">
        <v>50</v>
      </c>
      <c r="Y2" s="19"/>
      <c r="AA2" s="14" t="s">
        <v>53</v>
      </c>
      <c r="AB2" s="15" t="s">
        <v>64</v>
      </c>
      <c r="AC2" s="15" t="s">
        <v>67</v>
      </c>
      <c r="AD2" s="16" t="s">
        <v>302</v>
      </c>
      <c r="AE2" s="17" t="s">
        <v>51</v>
      </c>
      <c r="AF2" s="18" t="s">
        <v>75</v>
      </c>
      <c r="AG2" s="14" t="s">
        <v>74</v>
      </c>
      <c r="AH2" s="15" t="s">
        <v>77</v>
      </c>
      <c r="AI2" s="14" t="s">
        <v>66</v>
      </c>
      <c r="AJ2" s="16" t="s">
        <v>54</v>
      </c>
      <c r="AK2" s="18" t="s">
        <v>50</v>
      </c>
      <c r="AL2" s="19"/>
    </row>
    <row r="3" spans="1:39">
      <c r="A3" s="21" t="s">
        <v>24</v>
      </c>
      <c r="B3" s="29"/>
      <c r="C3" s="29"/>
      <c r="D3" s="87" t="s">
        <v>22</v>
      </c>
      <c r="E3" s="30"/>
      <c r="F3" s="20" t="s">
        <v>25</v>
      </c>
      <c r="G3" s="24" t="s">
        <v>21</v>
      </c>
      <c r="H3" s="29"/>
      <c r="I3" s="31"/>
      <c r="J3" s="20" t="s">
        <v>33</v>
      </c>
      <c r="K3" s="19"/>
      <c r="L3" s="19"/>
      <c r="M3" s="139"/>
      <c r="N3" s="21" t="s">
        <v>49</v>
      </c>
      <c r="O3" s="29" t="s">
        <v>71</v>
      </c>
      <c r="P3" s="29" t="s">
        <v>0</v>
      </c>
      <c r="Q3" s="26" t="s">
        <v>55</v>
      </c>
      <c r="R3" s="30" t="s">
        <v>78</v>
      </c>
      <c r="S3" s="20" t="s">
        <v>52</v>
      </c>
      <c r="T3" s="24" t="s">
        <v>61</v>
      </c>
      <c r="U3" s="29" t="s">
        <v>73</v>
      </c>
      <c r="V3" s="31" t="s">
        <v>57</v>
      </c>
      <c r="W3" s="20" t="s">
        <v>79</v>
      </c>
      <c r="X3" s="19"/>
      <c r="Y3" s="19"/>
      <c r="Z3" s="139"/>
      <c r="AA3" s="21" t="s">
        <v>49</v>
      </c>
      <c r="AB3" s="29" t="s">
        <v>304</v>
      </c>
      <c r="AC3" s="29" t="s">
        <v>303</v>
      </c>
      <c r="AD3" s="26" t="s">
        <v>55</v>
      </c>
      <c r="AE3" s="30" t="s">
        <v>78</v>
      </c>
      <c r="AF3" s="20" t="s">
        <v>52</v>
      </c>
      <c r="AG3" s="24" t="s">
        <v>61</v>
      </c>
      <c r="AH3" s="29" t="s">
        <v>73</v>
      </c>
      <c r="AI3" s="31" t="s">
        <v>57</v>
      </c>
      <c r="AJ3" s="20" t="s">
        <v>79</v>
      </c>
      <c r="AK3" s="19"/>
      <c r="AL3" s="19"/>
    </row>
    <row r="4" spans="1:39">
      <c r="A4" s="123" t="s">
        <v>152</v>
      </c>
      <c r="B4" s="123" t="s">
        <v>153</v>
      </c>
      <c r="C4" s="56" t="s">
        <v>154</v>
      </c>
      <c r="D4" s="371" t="s">
        <v>155</v>
      </c>
      <c r="E4" s="372"/>
      <c r="F4" s="370" t="s">
        <v>156</v>
      </c>
      <c r="G4" s="373"/>
      <c r="H4" s="56" t="s">
        <v>157</v>
      </c>
      <c r="I4" s="123" t="s">
        <v>158</v>
      </c>
      <c r="J4" s="370" t="s">
        <v>159</v>
      </c>
      <c r="K4" s="370"/>
      <c r="L4" s="370"/>
      <c r="N4" s="123" t="s">
        <v>152</v>
      </c>
      <c r="O4" s="123" t="s">
        <v>153</v>
      </c>
      <c r="P4" s="56" t="s">
        <v>154</v>
      </c>
      <c r="Q4" s="370" t="s">
        <v>155</v>
      </c>
      <c r="R4" s="372"/>
      <c r="S4" s="370" t="s">
        <v>156</v>
      </c>
      <c r="T4" s="373"/>
      <c r="U4" s="56" t="s">
        <v>157</v>
      </c>
      <c r="V4" s="123" t="s">
        <v>158</v>
      </c>
      <c r="W4" s="370" t="s">
        <v>159</v>
      </c>
      <c r="X4" s="370"/>
      <c r="Y4" s="370"/>
      <c r="AA4" s="123" t="s">
        <v>152</v>
      </c>
      <c r="AB4" s="123" t="s">
        <v>153</v>
      </c>
      <c r="AC4" s="56" t="s">
        <v>154</v>
      </c>
      <c r="AD4" s="370" t="s">
        <v>155</v>
      </c>
      <c r="AE4" s="372"/>
      <c r="AF4" s="370" t="s">
        <v>156</v>
      </c>
      <c r="AG4" s="373"/>
      <c r="AH4" s="56" t="s">
        <v>157</v>
      </c>
      <c r="AI4" s="123" t="s">
        <v>158</v>
      </c>
      <c r="AJ4" s="370" t="s">
        <v>159</v>
      </c>
      <c r="AK4" s="370"/>
      <c r="AL4" s="369"/>
    </row>
    <row r="5" spans="1:39" s="140" customFormat="1" ht="0.75" customHeight="1">
      <c r="E5" s="141"/>
      <c r="H5" s="142"/>
      <c r="M5" s="138"/>
      <c r="R5" s="141"/>
      <c r="U5" s="142"/>
      <c r="Z5" s="138"/>
      <c r="AE5" s="141"/>
      <c r="AH5" s="142"/>
      <c r="AM5" s="138"/>
    </row>
    <row r="6" spans="1:39">
      <c r="A6" s="143"/>
      <c r="B6" s="125" t="s">
        <v>46</v>
      </c>
      <c r="C6" s="125" t="s">
        <v>47</v>
      </c>
      <c r="D6" s="125" t="s">
        <v>192</v>
      </c>
      <c r="E6" s="125"/>
      <c r="F6" s="365" t="s">
        <v>196</v>
      </c>
      <c r="G6" s="366"/>
      <c r="H6" s="366"/>
      <c r="I6" s="366"/>
      <c r="J6" s="367"/>
      <c r="K6" s="356" t="s">
        <v>249</v>
      </c>
      <c r="L6" s="357"/>
      <c r="N6" s="143"/>
      <c r="O6" s="125" t="s">
        <v>46</v>
      </c>
      <c r="P6" s="125" t="s">
        <v>47</v>
      </c>
      <c r="Q6" s="125" t="s">
        <v>192</v>
      </c>
      <c r="R6" s="223"/>
      <c r="S6" s="365" t="s">
        <v>196</v>
      </c>
      <c r="T6" s="366"/>
      <c r="U6" s="366"/>
      <c r="V6" s="366"/>
      <c r="W6" s="367"/>
      <c r="X6" s="356" t="s">
        <v>249</v>
      </c>
      <c r="Y6" s="357"/>
      <c r="AA6" s="143"/>
      <c r="AB6" s="125" t="s">
        <v>193</v>
      </c>
      <c r="AC6" s="125" t="s">
        <v>194</v>
      </c>
      <c r="AD6" s="125" t="s">
        <v>192</v>
      </c>
      <c r="AE6" s="223"/>
      <c r="AF6" s="365" t="s">
        <v>196</v>
      </c>
      <c r="AG6" s="366"/>
      <c r="AH6" s="366"/>
      <c r="AI6" s="366"/>
      <c r="AJ6" s="367"/>
      <c r="AK6" s="356" t="s">
        <v>249</v>
      </c>
      <c r="AL6" s="357"/>
    </row>
    <row r="7" spans="1:39">
      <c r="A7" s="41">
        <v>1</v>
      </c>
      <c r="B7" s="7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0.35297366172989286</v>
      </c>
      <c r="C7" s="7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0.28713708027951645</v>
      </c>
      <c r="D7" s="10">
        <f t="shared" ref="D7:D16" ca="1" si="0">B7+C7</f>
        <v>0.64011074200940932</v>
      </c>
      <c r="E7" s="219"/>
      <c r="F7" s="144"/>
      <c r="G7" s="145" t="s">
        <v>247</v>
      </c>
      <c r="H7" s="125" t="s">
        <v>143</v>
      </c>
      <c r="I7" s="125" t="s">
        <v>248</v>
      </c>
      <c r="J7" s="146" t="s">
        <v>150</v>
      </c>
      <c r="K7" s="356"/>
      <c r="L7" s="357"/>
      <c r="N7" s="41">
        <v>1</v>
      </c>
      <c r="O7" s="7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0.34469779471920697</v>
      </c>
      <c r="P7" s="7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0.23252062503218016</v>
      </c>
      <c r="Q7" s="10">
        <f t="shared" ref="Q7:Q16" ca="1" si="1">O7+P7</f>
        <v>0.5772184197513871</v>
      </c>
      <c r="R7" s="224"/>
      <c r="S7" s="144"/>
      <c r="T7" s="145" t="s">
        <v>247</v>
      </c>
      <c r="U7" s="125" t="s">
        <v>143</v>
      </c>
      <c r="V7" s="125" t="s">
        <v>248</v>
      </c>
      <c r="W7" s="146" t="s">
        <v>150</v>
      </c>
      <c r="X7" s="356"/>
      <c r="Y7" s="357"/>
      <c r="AA7" s="41">
        <v>1</v>
      </c>
      <c r="AB7" s="7">
        <f ca="1">IFERROR(INDIRECT("'ua'!" &amp; ADDRESS(MATCH(AA$2,ua!$A$1:$A$34,0),2)),0)
+ IFERROR(INDIRECT("'ua'!" &amp; ADDRESS(MATCH(AB$2,ua!$A$1:$A$34,0),2)),0)
+ IFERROR(INDIRECT("'ua'!" &amp; ADDRESS(MATCH(AC$2,ua!$A$1:$A$34,0),2)),0)
+ IFERROR(INDIRECT("'ua'!" &amp; ADDRESS(MATCH(AD$2,ua!$A$1:$A$34,0),2)),0)</f>
        <v>0.28649612314924</v>
      </c>
      <c r="AC7" s="7">
        <f ca="1">IFERROR(INDIRECT("'ua'!" &amp; ADDRESS(MATCH(AJ$2,ua!$A$1:$A$34,0),2)),0)
+ IFERROR(INDIRECT("'ua'!" &amp; ADDRESS(MATCH(AI$2,ua!$A$1:$A$34,0),2)),0)
+ IFERROR(INDIRECT("'ua'!" &amp; ADDRESS(MATCH(AH$2,ua!$A$1:$A$34,0),2)),0)
+ IFERROR(INDIRECT("'ua'!" &amp; ADDRESS(MATCH(AG$2,ua!$A$1:$A$34,0),2)),0)</f>
        <v>0.22043100953043263</v>
      </c>
      <c r="AD7" s="10">
        <f t="shared" ref="AD7:AD16" ca="1" si="2">AB7+AC7</f>
        <v>0.5069271326796726</v>
      </c>
      <c r="AE7" s="219"/>
      <c r="AF7" s="144"/>
      <c r="AG7" s="145" t="s">
        <v>247</v>
      </c>
      <c r="AH7" s="125" t="s">
        <v>143</v>
      </c>
      <c r="AI7" s="125" t="s">
        <v>248</v>
      </c>
      <c r="AJ7" s="146" t="s">
        <v>150</v>
      </c>
      <c r="AK7" s="356"/>
      <c r="AL7" s="357"/>
    </row>
    <row r="8" spans="1:39">
      <c r="A8" s="34">
        <v>2</v>
      </c>
      <c r="B8" s="6">
        <f ca="1">IFERROR(INDIRECT("'en'!" &amp; ADDRESS(MATCH(C$1,en!$A$1:$A$27,0),2)),0)
+ IFERROR(INDIRECT("'en'!" &amp; ADDRESS(MATCH(B$1,en!$A$1:$A$27,0),2)),0)
+ IFERROR(INDIRECT("'en'!" &amp; ADDRESS(MATCH(E$2,en!$A$1:$A$27,0),2)),0)</f>
        <v>0.10034044117439209</v>
      </c>
      <c r="C8" s="6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0.14087066157935046</v>
      </c>
      <c r="D8" s="9">
        <f t="shared" ca="1" si="0"/>
        <v>0.24121110275374255</v>
      </c>
      <c r="E8" s="220"/>
      <c r="F8" s="147" t="s">
        <v>152</v>
      </c>
      <c r="G8" s="51">
        <f ca="1">IFERROR(INDIRECT("'en'!" &amp; ADDRESS(MATCH(A$2,en!$A$1:$A$27,0),2)),0)
+ IFERROR(INDIRECT("'en'!" &amp; ADDRESS(MATCH(A$1,en!$A$1:$A$27,0),2)),0)
+ IFERROR(INDIRECT("'en'!" &amp; ADDRESS(MATCH(A$3,en!$A$1:$A$27,0),2)),0)</f>
        <v>0.12540032281175353</v>
      </c>
      <c r="H8" s="52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5.2897023995532337E-3</v>
      </c>
      <c r="I8" s="52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4.4324515344388504E-3</v>
      </c>
      <c r="J8" s="44">
        <f t="shared" ref="J8:J15" ca="1" si="3">H8-I8</f>
        <v>8.5725086511438328E-4</v>
      </c>
      <c r="K8" s="358">
        <f ca="1">MAX(G8:G15) - MIN(G8:G15)</f>
        <v>3.8636776502827333E-2</v>
      </c>
      <c r="L8" s="359"/>
      <c r="N8" s="34">
        <v>2</v>
      </c>
      <c r="O8" s="6">
        <f ca="1">IFERROR(INDIRECT("'ru'!" &amp; ADDRESS(MATCH(P$1,ru!$A$1:$A$34,0),2)),0)
+ IFERROR(INDIRECT("'ru'!" &amp; ADDRESS(MATCH(O$1,ru!$A$1:$A$34,0),2)),0)
+ IFERROR(INDIRECT("'ru'!" &amp; ADDRESS(MATCH(R$2,ru!$A$1:$A$34,0),2)),0)</f>
        <v>6.2643348967076101E-2</v>
      </c>
      <c r="P8" s="6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0.11192211754024384</v>
      </c>
      <c r="Q8" s="9">
        <f t="shared" ca="1" si="1"/>
        <v>0.17456546650731994</v>
      </c>
      <c r="R8" s="225"/>
      <c r="S8" s="147" t="s">
        <v>152</v>
      </c>
      <c r="T8" s="51">
        <f ca="1">IFERROR(INDIRECT("'ru'!" &amp; ADDRESS(MATCH(N$2,ru!$A$1:$A$34,0),2)),0)
+ IFERROR(INDIRECT("'ru'!" &amp; ADDRESS(MATCH(N$1,ru!$A$1:$A$34,0),2)),0)
+ IFERROR(INDIRECT("'ru'!" &amp; ADDRESS(MATCH(N$3,ru!$A$1:$A$34,0),2)),0)</f>
        <v>0.10516409450034003</v>
      </c>
      <c r="U8" s="52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4.7975137570136581E-3</v>
      </c>
      <c r="V8" s="52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1.5437908234049471E-3</v>
      </c>
      <c r="W8" s="44">
        <f t="shared" ref="W8:W15" ca="1" si="4">U8-V8</f>
        <v>3.2537229336087109E-3</v>
      </c>
      <c r="X8" s="358">
        <f ca="1">MAX(T8:T15) - MIN(T8:T15)</f>
        <v>7.4754862245186696E-2</v>
      </c>
      <c r="Y8" s="359"/>
      <c r="AA8" s="34">
        <v>2</v>
      </c>
      <c r="AB8" s="6">
        <f ca="1">IFERROR(INDIRECT("'ua'!" &amp; ADDRESS(MATCH(AC$1,ua!$A$1:$A$34,0),2)),0)
+ IFERROR(INDIRECT("'ua'!" &amp; ADDRESS(MATCH(AB$1,ua!$A$1:$A$34,0),2)),0)
+ IFERROR(INDIRECT("'ua'!" &amp; ADDRESS(MATCH(AE$2,ua!$A$1:$A$34,0),2)),0)</f>
        <v>7.4416197399096107E-2</v>
      </c>
      <c r="AC8" s="6">
        <f ca="1">IFERROR(INDIRECT("'ua'!" &amp; ADDRESS(MATCH(AH$1,ua!$A$1:$A$34,0),2)),0)
+ IFERROR(INDIRECT("'ua'!" &amp; ADDRESS(MATCH(AK$2,ua!$A$1:$A$34,0),2)),0)
+ IFERROR(INDIRECT("'ua'!" &amp; ADDRESS(MATCH(AI$1,ua!$A$1:$A$34,0),2)),0)
+ IFERROR(INDIRECT("'ua'!" &amp; ADDRESS(MATCH(AF$2,ua!$A$1:$A$34,0),2)),0)</f>
        <v>0.11023092241961477</v>
      </c>
      <c r="AD8" s="9">
        <f t="shared" ca="1" si="2"/>
        <v>0.18464711981871088</v>
      </c>
      <c r="AE8" s="220"/>
      <c r="AF8" s="147" t="s">
        <v>152</v>
      </c>
      <c r="AG8" s="51">
        <f ca="1">IFERROR(INDIRECT("'ua'!" &amp; ADDRESS(MATCH(AA$2,ua!$A$1:$A$34,0),2)),0)
+ IFERROR(INDIRECT("'ua'!" &amp; ADDRESS(MATCH(AA$1,ua!$A$1:$A$34,0),2)),0)
+ IFERROR(INDIRECT("'ua'!" &amp; ADDRESS(MATCH(AA$3,ua!$A$1:$A$34,0),2)),0)</f>
        <v>6.5456166549964112E-2</v>
      </c>
      <c r="AH8" s="52"/>
      <c r="AI8" s="52"/>
      <c r="AJ8" s="44"/>
      <c r="AK8" s="358">
        <f ca="1">MAX(AG8:AG15) - MIN(AG8:AG15)</f>
        <v>0.14532580714088317</v>
      </c>
      <c r="AL8" s="359"/>
    </row>
    <row r="9" spans="1:39">
      <c r="A9" s="35">
        <v>3</v>
      </c>
      <c r="B9" s="6">
        <f ca="1">IFERROR(INDIRECT("'en'!" &amp; ADDRESS(MATCH(D$3,en!$A$1:$A$27,0),2)),0)
+ IFERROR(INDIRECT("'en'!" &amp; ADDRESS(MATCH(D$1,en!$A$1:$A$27,0),2)),0)</f>
        <v>3.8625828531523132E-2</v>
      </c>
      <c r="C9" s="6">
        <f ca="1">IFERROR(INDIRECT("'en'!" &amp; ADDRESS(MATCH(G$3,en!$A$1:$A$27,0),2)),0)
+ IFERROR(INDIRECT("'en'!" &amp; ADDRESS(MATCH(G$1,en!$A$1:$A$27,0),2)),0)</f>
        <v>4.0884866545865997E-2</v>
      </c>
      <c r="D9" s="9">
        <f t="shared" ca="1" si="0"/>
        <v>7.9510695077389129E-2</v>
      </c>
      <c r="E9" s="220"/>
      <c r="F9" s="148" t="s">
        <v>153</v>
      </c>
      <c r="G9" s="51">
        <f ca="1">IFERROR(INDIRECT("'en'!" &amp; ADDRESS(MATCH(B$2,en!$A$1:$A$27,0),2)),0)
+ IFERROR(INDIRECT("'en'!" &amp; ADDRESS(MATCH(B$1,en!$A$1:$A$27,0),2)),0)
+ IFERROR(INDIRECT("'en'!" &amp; ADDRESS(MATCH(B$3,en!$A$1:$A$27,0),2)),0)</f>
        <v>0.10370571142919231</v>
      </c>
      <c r="H9" s="52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6.0943950912736413E-3</v>
      </c>
      <c r="I9" s="52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1.4169496731005749E-3</v>
      </c>
      <c r="J9" s="44">
        <f t="shared" ca="1" si="3"/>
        <v>4.6774454181730662E-3</v>
      </c>
      <c r="K9" s="368" t="s">
        <v>268</v>
      </c>
      <c r="L9" s="369"/>
      <c r="N9" s="35">
        <v>3</v>
      </c>
      <c r="O9" s="6">
        <f ca="1">IFERROR(INDIRECT("'ru'!" &amp; ADDRESS(MATCH(Q$3,ru!$A$1:$A$34,0),2)),0)
+ IFERROR(INDIRECT("'ru'!" &amp; ADDRESS(MATCH(Q$1,ru!$A$1:$A$34,0),2)),0)</f>
        <v>3.80783492009917E-2</v>
      </c>
      <c r="P9" s="6">
        <f ca="1">IFERROR(INDIRECT("'ru'!" &amp; ADDRESS(MATCH(T$3,ru!$A$1:$A$34,0),2)),0)
+ IFERROR(INDIRECT("'ru'!" &amp; ADDRESS(MATCH(T$1,ru!$A$1:$A$34,0),2)),0)</f>
        <v>9.4907143909962032E-3</v>
      </c>
      <c r="Q9" s="9">
        <f t="shared" ca="1" si="1"/>
        <v>4.7569063591987905E-2</v>
      </c>
      <c r="R9" s="225"/>
      <c r="S9" s="148" t="s">
        <v>153</v>
      </c>
      <c r="T9" s="51">
        <f ca="1">IFERROR(INDIRECT("'ru'!" &amp; ADDRESS(MATCH(O$2,ru!$A$1:$A$34,0),2)),0)
+ IFERROR(INDIRECT("'ru'!" &amp; ADDRESS(MATCH(O$1,ru!$A$1:$A$34,0),2)),0)
+ IFERROR(INDIRECT("'ru'!" &amp; ADDRESS(MATCH(O$3,ru!$A$1:$A$34,0),2)),0)</f>
        <v>0.10982270477710572</v>
      </c>
      <c r="U9" s="52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4.4010496063492622E-3</v>
      </c>
      <c r="V9" s="52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4.248071160612237E-4</v>
      </c>
      <c r="W9" s="44">
        <f t="shared" ca="1" si="4"/>
        <v>3.976242490288039E-3</v>
      </c>
      <c r="X9" s="149" t="s">
        <v>266</v>
      </c>
      <c r="Y9" s="122" t="s">
        <v>267</v>
      </c>
      <c r="AA9" s="35">
        <v>3</v>
      </c>
      <c r="AB9" s="6">
        <f ca="1">IFERROR(INDIRECT("'ua'!" &amp; ADDRESS(MATCH(AD$3,ua!$A$1:$A$34,0),2)),0)
+ IFERROR(INDIRECT("'ua'!" &amp; ADDRESS(MATCH(AD$1,ua!$A$1:$A$34,0),2)),0)</f>
        <v>7.4174736036404953E-2</v>
      </c>
      <c r="AC9" s="6">
        <f ca="1">IFERROR(INDIRECT("'ua'!" &amp; ADDRESS(MATCH(AG$3,ua!$A$1:$A$34,0),2)),0)
+ IFERROR(INDIRECT("'ua'!" &amp; ADDRESS(MATCH(AG$1,ua!$A$1:$A$34,0),2)),0)</f>
        <v>1.0538900149235664E-2</v>
      </c>
      <c r="AD9" s="9">
        <f t="shared" ca="1" si="2"/>
        <v>8.4713636185640623E-2</v>
      </c>
      <c r="AE9" s="220"/>
      <c r="AF9" s="148" t="s">
        <v>153</v>
      </c>
      <c r="AG9" s="51">
        <f ca="1">IFERROR(INDIRECT("'ua'!" &amp; ADDRESS(MATCH(AB$2,ua!$A$1:$A$34,0),2)),0)
+ IFERROR(INDIRECT("'ua'!" &amp; ADDRESS(MATCH(AB$1,ua!$A$1:$A$34,0),2)),0)
+ IFERROR(INDIRECT("'ua'!" &amp; ADDRESS(MATCH(AB$3,ua!$A$1:$A$34,0),2)),0)</f>
        <v>0.11603926004213683</v>
      </c>
      <c r="AH9" s="52"/>
      <c r="AI9" s="52"/>
      <c r="AJ9" s="44"/>
      <c r="AK9" s="149" t="s">
        <v>266</v>
      </c>
      <c r="AL9" s="122" t="s">
        <v>267</v>
      </c>
    </row>
    <row r="10" spans="1:39">
      <c r="A10" s="11">
        <v>4</v>
      </c>
      <c r="B10" s="6">
        <f ca="1">IFERROR(INDIRECT("'en'!" &amp; ADDRESS(MATCH(A$3,en!$A$1:$A$27,0),2)),0)
+ IFERROR(INDIRECT("'en'!" &amp; ADDRESS(MATCH(E$1,en!$A$1:$A$27,0),2)),0)</f>
        <v>3.8052125787659086E-3</v>
      </c>
      <c r="C10" s="6">
        <f ca="1">IFERROR(INDIRECT("'en'!" &amp; ADDRESS(MATCH(F$3,en!$A$1:$A$27,0),2)),0)
+ IFERROR(INDIRECT("'en'!" &amp; ADDRESS(MATCH(J$3,en!$A$1:$A$27,0),2)),0)</f>
        <v>2.2537678361665672E-2</v>
      </c>
      <c r="D10" s="9">
        <f t="shared" ca="1" si="0"/>
        <v>2.6342890940431581E-2</v>
      </c>
      <c r="E10" s="220"/>
      <c r="F10" s="148" t="s">
        <v>154</v>
      </c>
      <c r="G10" s="51">
        <f ca="1">IFERROR(INDIRECT("'en'!" &amp; ADDRESS(MATCH(C$2,en!$A$1:$A$27,0),2)),0)
+ IFERROR(INDIRECT("'en'!" &amp; ADDRESS(MATCH(C$1,en!$A$1:$A$27,0),2)),0)
+ IFERROR(INDIRECT("'en'!" &amp; ADDRESS(MATCH(C$3,en!$A$1:$A$27,0),2)),0)</f>
        <v>0.1254478724217733</v>
      </c>
      <c r="H10" s="52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9.2895023599499846E-3</v>
      </c>
      <c r="I10" s="52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3.5165172814256834E-3</v>
      </c>
      <c r="J10" s="44">
        <f t="shared" ca="1" si="3"/>
        <v>5.7729850785243012E-3</v>
      </c>
      <c r="K10" s="150">
        <f ca="1">SUM(B14:B16)</f>
        <v>0.49689639459473878</v>
      </c>
      <c r="L10" s="151">
        <f ca="1">SUM(C14:C16)</f>
        <v>0.50310360540526133</v>
      </c>
      <c r="N10" s="11">
        <v>4</v>
      </c>
      <c r="O10" s="6">
        <f ca="1">IFERROR(INDIRECT("'ru'!" &amp; ADDRESS(MATCH(N$3,ru!$A$1:$A$34,0),2)),0)
+ IFERROR(INDIRECT("'ru'!" &amp; ADDRESS(MATCH(R$1,ru!$A$1:$A$34,0),2)),0)</f>
        <v>3.3651278685161073E-2</v>
      </c>
      <c r="P10" s="6">
        <f ca="1">IFERROR(INDIRECT("'ru'!" &amp; ADDRESS(MATCH(S$3,ru!$A$1:$A$34,0),2)),0)
+ IFERROR(INDIRECT("'ru'!" &amp; ADDRESS(MATCH(W$3,ru!$A$1:$A$34,0),2)),0)</f>
        <v>5.1267014850985455E-2</v>
      </c>
      <c r="Q10" s="9">
        <f t="shared" ca="1" si="1"/>
        <v>8.4918293536146522E-2</v>
      </c>
      <c r="R10" s="225"/>
      <c r="S10" s="148" t="s">
        <v>154</v>
      </c>
      <c r="T10" s="51">
        <f ca="1">IFERROR(INDIRECT("'ru'!" &amp; ADDRESS(MATCH(P$2,ru!$A$1:$A$34,0),2)),0)
+ IFERROR(INDIRECT("'ru'!" &amp; ADDRESS(MATCH(P$1,ru!$A$1:$A$34,0),2)),0)
+ IFERROR(INDIRECT("'ru'!" &amp; ADDRESS(MATCH(P$3,ru!$A$1:$A$34,0),2)),0)</f>
        <v>0.11891143426503423</v>
      </c>
      <c r="U10" s="52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5.1815870152586352E-3</v>
      </c>
      <c r="V10" s="52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1.2185206172245821E-3</v>
      </c>
      <c r="W10" s="44">
        <f t="shared" ca="1" si="4"/>
        <v>3.9630663980340531E-3</v>
      </c>
      <c r="X10" s="150">
        <f ca="1">SUM(O14:O16)</f>
        <v>0.50637412346025035</v>
      </c>
      <c r="Y10" s="151">
        <f ca="1">SUM(P14:P16)</f>
        <v>0.49362587653974971</v>
      </c>
      <c r="AA10" s="11">
        <v>4</v>
      </c>
      <c r="AB10" s="6">
        <f ca="1">IFERROR(INDIRECT("'ua'!" &amp; ADDRESS(MATCH(AA$3,ua!$A$1:$A$34,0),2)),0)
+ IFERROR(INDIRECT("'ua'!" &amp; ADDRESS(MATCH(AE$1,ua!$A$1:$A$34,0),2)),0)</f>
        <v>3.2571848823499353E-2</v>
      </c>
      <c r="AC10" s="6">
        <f ca="1">IFERROR(INDIRECT("'ua'!" &amp; ADDRESS(MATCH(AF$3,ua!$A$1:$A$34,0),2)),0)
+ IFERROR(INDIRECT("'ua'!" &amp; ADDRESS(MATCH(AJ$3,ua!$A$1:$A$34,0),2)),0)</f>
        <v>5.6141205912012368E-2</v>
      </c>
      <c r="AD10" s="9">
        <f t="shared" ca="1" si="2"/>
        <v>8.871305473551172E-2</v>
      </c>
      <c r="AE10" s="220"/>
      <c r="AF10" s="148" t="s">
        <v>154</v>
      </c>
      <c r="AG10" s="51">
        <f ca="1">IFERROR(INDIRECT("'ua'!" &amp; ADDRESS(MATCH(AC$2,ua!$A$1:$A$34,0),2)),0)
+ IFERROR(INDIRECT("'ua'!" &amp; ADDRESS(MATCH(AC$1,ua!$A$1:$A$34,0),2)),0)
+ IFERROR(INDIRECT("'ua'!" &amp; ADDRESS(MATCH(AC$3,ua!$A$1:$A$34,0),2)),0)</f>
        <v>0.1130013217830001</v>
      </c>
      <c r="AH10" s="52"/>
      <c r="AI10" s="52"/>
      <c r="AJ10" s="44"/>
      <c r="AK10" s="150">
        <f ca="1">SUM(AB14:AB16)</f>
        <v>0.50527872206594837</v>
      </c>
      <c r="AL10" s="151">
        <f ca="1">SUM(AC14:AC16)</f>
        <v>0.49472127793405174</v>
      </c>
    </row>
    <row r="11" spans="1:39">
      <c r="A11" s="36">
        <v>5</v>
      </c>
      <c r="B11" s="40">
        <f ca="1">IFERROR(INDIRECT("'en'!" &amp; ADDRESS(MATCH(A$1,en!$A$1:$A$27,0),2)),0)</f>
        <v>1.1512505801647857E-3</v>
      </c>
      <c r="C11" s="40">
        <f ca="1">IFERROR(INDIRECT("'en'!" &amp; ADDRESS(MATCH(F$1,en!$A$1:$A$27,0),2)),0)
+ IFERROR(INDIRECT("'en'!" &amp; ADDRESS(MATCH(J$1,en!$A$1:$A$27,0),2)),0)</f>
        <v>1.1673318638862687E-2</v>
      </c>
      <c r="D11" s="9">
        <f t="shared" ca="1" si="0"/>
        <v>1.2824569219027472E-2</v>
      </c>
      <c r="E11" s="221"/>
      <c r="F11" s="148" t="s">
        <v>155</v>
      </c>
      <c r="G11" s="51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0.14234248793201965</v>
      </c>
      <c r="H11" s="52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9.5768691133119345E-3</v>
      </c>
      <c r="I11" s="52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5.8197010441035407E-4</v>
      </c>
      <c r="J11" s="44">
        <f t="shared" ca="1" si="3"/>
        <v>8.9948990089015798E-3</v>
      </c>
      <c r="N11" s="36">
        <v>5</v>
      </c>
      <c r="O11" s="40">
        <f ca="1">IFERROR(INDIRECT("'ru'!" &amp; ADDRESS(MATCH(N$1,ru!$A$1:$A$34,0),2)),0)</f>
        <v>6.47410738869006E-3</v>
      </c>
      <c r="P11" s="40">
        <f ca="1">IFERROR(INDIRECT("'ru'!" &amp; ADDRESS(MATCH(S$1,ru!$A$1:$A$34,0),2)),0)
+ IFERROR(INDIRECT("'ru'!" &amp; ADDRESS(MATCH(W$1,ru!$A$1:$A$34,0),2)),0)</f>
        <v>6.2378174454706767E-2</v>
      </c>
      <c r="Q11" s="9">
        <f t="shared" ca="1" si="1"/>
        <v>6.8852281843396826E-2</v>
      </c>
      <c r="R11" s="226"/>
      <c r="S11" s="148" t="s">
        <v>155</v>
      </c>
      <c r="T11" s="51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0.17247588991777035</v>
      </c>
      <c r="U11" s="52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1.4080725111100071E-2</v>
      </c>
      <c r="V11" s="52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3.2463708942158617E-3</v>
      </c>
      <c r="W11" s="44">
        <f t="shared" ca="1" si="4"/>
        <v>1.0834354216884209E-2</v>
      </c>
      <c r="AA11" s="36">
        <v>5</v>
      </c>
      <c r="AB11" s="40">
        <f ca="1">IFERROR(INDIRECT("'ua'!" &amp; ADDRESS(MATCH(AA$1,ua!$A$1:$A$34,0),2)),0)</f>
        <v>7.0033732218002147E-3</v>
      </c>
      <c r="AC11" s="40">
        <f ca="1">IFERROR(INDIRECT("'ua'!" &amp; ADDRESS(MATCH(AF$1,ua!$A$1:$A$34,0),2)),0)
+ IFERROR(INDIRECT("'ua'!" &amp; ADDRESS(MATCH(AJ$1,ua!$A$1:$A$34,0),2)),0)</f>
        <v>7.5413127503691765E-2</v>
      </c>
      <c r="AD11" s="9">
        <f t="shared" ca="1" si="2"/>
        <v>8.2416500725491976E-2</v>
      </c>
      <c r="AE11" s="221"/>
      <c r="AF11" s="148" t="s">
        <v>155</v>
      </c>
      <c r="AG11" s="51">
        <f ca="1">IFERROR(INDIRECT("'ua'!" &amp; ADDRESS(MATCH(AD$2,ua!$A$1:$A$34,0),2)),0)
+ IFERROR(INDIRECT("'ua'!" &amp; ADDRESS(MATCH(AD$1,ua!$A$1:$A$34,0),2)),0)
+ IFERROR(INDIRECT("'ua'!" &amp; ADDRESS(MATCH(AD$3,ua!$A$1:$A$34,0),2)),0)
+ IFERROR(INDIRECT("'ua'!" &amp; ADDRESS(MATCH(AE$2,ua!$A$1:$A$34,0),2)),0)
+ IFERROR(INDIRECT("'ua'!" &amp; ADDRESS(MATCH(AE$1,ua!$A$1:$A$34,0),2)),0)
+ IFERROR(INDIRECT("'ua'!" &amp; ADDRESS(MATCH(AE$3,ua!$A$1:$A$34,0),2)),0)</f>
        <v>0.21078197369084728</v>
      </c>
      <c r="AH11" s="52"/>
      <c r="AI11" s="52"/>
      <c r="AJ11" s="44"/>
    </row>
    <row r="12" spans="1:39">
      <c r="A12" s="42">
        <v>6</v>
      </c>
      <c r="B12" s="152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52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62">
        <f t="shared" ca="1" si="0"/>
        <v>0</v>
      </c>
      <c r="E12" s="222"/>
      <c r="F12" s="148" t="s">
        <v>156</v>
      </c>
      <c r="G12" s="51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0.13958758634408391</v>
      </c>
      <c r="H12" s="52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1.2478481035337731E-2</v>
      </c>
      <c r="I12" s="52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6.4870220777515407E-3</v>
      </c>
      <c r="J12" s="44">
        <f t="shared" ca="1" si="3"/>
        <v>5.9914589575861899E-3</v>
      </c>
      <c r="N12" s="42">
        <v>6</v>
      </c>
      <c r="O12" s="152">
        <f ca="1">IFERROR(INDIRECT("'ru'!" &amp; ADDRESS(MATCH(R$3,ru!$A$1:$A$34,0),2)),0)
+ IFERROR(INDIRECT("'ru'!" &amp; ADDRESS(MATCH(P$3,ru!$A$1:$A$34,0),2)),0)
+ IFERROR(INDIRECT("'ru'!" &amp; ADDRESS(MATCH(O$3,ru!$A$1:$A$34,0),2)),0)</f>
        <v>2.0829244499124447E-2</v>
      </c>
      <c r="P12" s="152">
        <f ca="1">IFERROR(INDIRECT("'ru'!" &amp; ADDRESS(MATCH(U$3,ru!$A$1:$A$34,0),2)),0)
+ IFERROR(INDIRECT("'ru'!" &amp; ADDRESS(MATCH(V$3,ru!$A$1:$A$34,0),2)),0)
+ IFERROR(INDIRECT("'ru'!" &amp; ADDRESS(MATCH(X$1,ru!$A$1:$A$34,0),2)),0)</f>
        <v>2.5799394247053131E-2</v>
      </c>
      <c r="Q12" s="9">
        <f t="shared" ca="1" si="1"/>
        <v>4.6628638746177578E-2</v>
      </c>
      <c r="R12" s="227"/>
      <c r="S12" s="148" t="s">
        <v>156</v>
      </c>
      <c r="T12" s="51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0.14637282302095914</v>
      </c>
      <c r="U12" s="52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1.3879683035445241E-2</v>
      </c>
      <c r="V12" s="52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2.2987079968194574E-3</v>
      </c>
      <c r="W12" s="44">
        <f t="shared" ca="1" si="4"/>
        <v>1.1580975038625783E-2</v>
      </c>
      <c r="AA12" s="42">
        <v>6</v>
      </c>
      <c r="AB12" s="152">
        <f ca="1">IFERROR(INDIRECT("'ua'!" &amp; ADDRESS(MATCH(AE$3,ua!$A$1:$A$34,0),2)),0)
+ IFERROR(INDIRECT("'ua'!" &amp; ADDRESS(MATCH(AC$3,ua!$A$1:$A$34,0),2)),0)
+ IFERROR(INDIRECT("'ua'!" &amp; ADDRESS(MATCH(AB$3,ua!$A$1:$A$34,0),2)),0)</f>
        <v>3.061644343590772E-2</v>
      </c>
      <c r="AC12" s="152">
        <f ca="1">IFERROR(INDIRECT("'ua'!" &amp; ADDRESS(MATCH(AH$3,ua!$A$1:$A$34,0),2)),0)
+ IFERROR(INDIRECT("'ua'!" &amp; ADDRESS(MATCH(AI$3,ua!$A$1:$A$34,0),2)),0)
+ IFERROR(INDIRECT("'ua'!" &amp; ADDRESS(MATCH(AK$1,ua!$A$1:$A$34,0),2)),0)</f>
        <v>2.1804794940386934E-2</v>
      </c>
      <c r="AD12" s="9">
        <f t="shared" ca="1" si="2"/>
        <v>5.2421238376294657E-2</v>
      </c>
      <c r="AE12" s="222"/>
      <c r="AF12" s="148" t="s">
        <v>156</v>
      </c>
      <c r="AG12" s="51">
        <f ca="1">IFERROR(INDIRECT("'ua'!" &amp; ADDRESS(MATCH(AF$2,ua!$A$1:$A$34,0),2)),0)
+ IFERROR(INDIRECT("'ua'!" &amp; ADDRESS(MATCH(AF$1,ua!$A$1:$A$34,0),2)),0)
+ IFERROR(INDIRECT("'ua'!" &amp; ADDRESS(MATCH(AF$3,ua!$A$1:$A$34,0),2)),0)
+ IFERROR(INDIRECT("'ua'!" &amp; ADDRESS(MATCH(AG$2,ua!$A$1:$A$34,0),2)),0)
+ IFERROR(INDIRECT("'ua'!" &amp; ADDRESS(MATCH(AG$1,ua!$A$1:$A$34,0),2)),0)
+ IFERROR(INDIRECT("'ua'!" &amp; ADDRESS(MATCH(AG$3,ua!$A$1:$A$34,0),2)),0)</f>
        <v>0.14748851167516538</v>
      </c>
      <c r="AH12" s="52"/>
      <c r="AI12" s="52"/>
      <c r="AJ12" s="44"/>
    </row>
    <row r="13" spans="1:39">
      <c r="A13" s="43">
        <v>7</v>
      </c>
      <c r="B13" s="152">
        <v>0</v>
      </c>
      <c r="C13" s="152">
        <f ca="1">IFERROR(INDIRECT("'en'!" &amp; ADDRESS(MATCH(L$1,en!$A$1:$A$27,0),2)),0)</f>
        <v>0</v>
      </c>
      <c r="D13" s="62">
        <f t="shared" ca="1" si="0"/>
        <v>0</v>
      </c>
      <c r="E13" s="222"/>
      <c r="F13" s="148" t="s">
        <v>157</v>
      </c>
      <c r="G13" s="51">
        <f ca="1">IFERROR(INDIRECT("'en'!" &amp; ADDRESS(MATCH(H$2,en!$A$1:$A$27,0),2)),0)
+ IFERROR(INDIRECT("'en'!" &amp; ADDRESS(MATCH(H$1,en!$A$1:$A$27,0),2)),0)
+ IFERROR(INDIRECT("'en'!" &amp; ADDRESS(MATCH(H$3,en!$A$1:$A$27,0),2)),0)</f>
        <v>0.12859455691183153</v>
      </c>
      <c r="H13" s="52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6.2423754546991478E-3</v>
      </c>
      <c r="I13" s="52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4.1243025190836804E-3</v>
      </c>
      <c r="J13" s="44">
        <f t="shared" ca="1" si="3"/>
        <v>2.1180729356154674E-3</v>
      </c>
      <c r="N13" s="43">
        <v>7</v>
      </c>
      <c r="O13" s="152">
        <v>0</v>
      </c>
      <c r="P13" s="152">
        <f ca="1">IFERROR(INDIRECT("'ru'!" &amp; ADDRESS(MATCH(Y$1,ru!$A$1:$A$34,0),2)),0)</f>
        <v>2.4783602358414855E-4</v>
      </c>
      <c r="Q13" s="9">
        <f t="shared" ca="1" si="1"/>
        <v>2.4783602358414855E-4</v>
      </c>
      <c r="R13" s="227"/>
      <c r="S13" s="148" t="s">
        <v>157</v>
      </c>
      <c r="T13" s="51">
        <f ca="1">IFERROR(INDIRECT("'ru'!" &amp; ADDRESS(MATCH(U$2,ru!$A$1:$A$34,0),2)),0)
+ IFERROR(INDIRECT("'ru'!" &amp; ADDRESS(MATCH(U$1,ru!$A$1:$A$34,0),2)),0)
+ IFERROR(INDIRECT("'ru'!" &amp; ADDRESS(MATCH(U$3,ru!$A$1:$A$34,0),2)),0)</f>
        <v>0.1051821033565646</v>
      </c>
      <c r="U13" s="52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4.6110527180672897E-3</v>
      </c>
      <c r="V13" s="52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4.5003678672619516E-4</v>
      </c>
      <c r="W13" s="44">
        <f t="shared" ca="1" si="4"/>
        <v>4.1610159313410942E-3</v>
      </c>
      <c r="AA13" s="43">
        <v>7</v>
      </c>
      <c r="AB13" s="152">
        <v>0</v>
      </c>
      <c r="AC13" s="152">
        <f ca="1">IFERROR(INDIRECT("'ua'!" &amp; ADDRESS(MATCH(AL$1,ua!$A$1:$A$34,0),2)),0)</f>
        <v>1.6131747867764978E-4</v>
      </c>
      <c r="AD13" s="9">
        <f t="shared" ca="1" si="2"/>
        <v>1.6131747867764978E-4</v>
      </c>
      <c r="AE13" s="222"/>
      <c r="AF13" s="148" t="s">
        <v>157</v>
      </c>
      <c r="AG13" s="51">
        <f ca="1">IFERROR(INDIRECT("'ua'!" &amp; ADDRESS(MATCH(AH$2,ua!$A$1:$A$34,0),2)),0)
+ IFERROR(INDIRECT("'ua'!" &amp; ADDRESS(MATCH(AH$1,ua!$A$1:$A$34,0),2)),0)
+ IFERROR(INDIRECT("'ua'!" &amp; ADDRESS(MATCH(AH$3,ua!$A$1:$A$34,0),2)),0)</f>
        <v>9.1015878311671974E-2</v>
      </c>
      <c r="AH13" s="52"/>
      <c r="AI13" s="52"/>
      <c r="AJ13" s="44"/>
    </row>
    <row r="14" spans="1:39">
      <c r="A14" s="61" t="s">
        <v>281</v>
      </c>
      <c r="B14" s="7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9.3178519306097496E-2</v>
      </c>
      <c r="C14" s="7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0.11310007262445869</v>
      </c>
      <c r="D14" s="10">
        <f t="shared" ca="1" si="0"/>
        <v>0.2062785919305562</v>
      </c>
      <c r="E14" s="219"/>
      <c r="F14" s="148" t="s">
        <v>158</v>
      </c>
      <c r="G14" s="51">
        <f ca="1">IFERROR(INDIRECT("'en'!" &amp; ADDRESS(MATCH(I$2,en!$A$1:$A$27,0),2)),0)
+ IFERROR(INDIRECT("'en'!" &amp; ADDRESS(MATCH(I$1,en!$A$1:$A$27,0),2)),0)
+ IFERROR(INDIRECT("'en'!" &amp; ADDRESS(MATCH(I$3,en!$A$1:$A$27,0),2)),0)</f>
        <v>0.1066083678300354</v>
      </c>
      <c r="H14" s="52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8.4113725566088617E-3</v>
      </c>
      <c r="I14" s="52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7.3124389457204352E-3</v>
      </c>
      <c r="J14" s="44">
        <f t="shared" ca="1" si="3"/>
        <v>1.0989336108884265E-3</v>
      </c>
      <c r="N14" s="61" t="s">
        <v>281</v>
      </c>
      <c r="O14" s="7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8.478257484540716E-2</v>
      </c>
      <c r="P14" s="7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0.15307359888305044</v>
      </c>
      <c r="Q14" s="10">
        <f t="shared" ca="1" si="1"/>
        <v>0.2378561737284576</v>
      </c>
      <c r="R14" s="224"/>
      <c r="S14" s="148" t="s">
        <v>158</v>
      </c>
      <c r="T14" s="51">
        <f ca="1">IFERROR(INDIRECT("'ru'!" &amp; ADDRESS(MATCH(V$2,ru!$A$1:$A$34,0),2)),0)
+ IFERROR(INDIRECT("'ru'!" &amp; ADDRESS(MATCH(V$1,ru!$A$1:$A$34,0),2)),0)
+ IFERROR(INDIRECT("'ru'!" &amp; ADDRESS(MATCH(V$3,ru!$A$1:$A$34,0),2)),0)</f>
        <v>9.7721027672583657E-2</v>
      </c>
      <c r="U14" s="52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8.0234620575949831E-4</v>
      </c>
      <c r="V14" s="52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5.5784867597984925E-4</v>
      </c>
      <c r="W14" s="44">
        <f t="shared" ca="1" si="4"/>
        <v>2.4449752977964906E-4</v>
      </c>
      <c r="AA14" s="61" t="s">
        <v>281</v>
      </c>
      <c r="AB14" s="7">
        <f ca="1">IFERROR(INDIRECT("'ua'!" &amp; ADDRESS(MATCH(AA$1,ua!$A$1:$A$34,0),2)),0)
+ IFERROR(INDIRECT("'ua'!" &amp; ADDRESS(MATCH(AB$1,ua!$A$1:$A$34,0),2)),0)
+ IFERROR(INDIRECT("'ua'!" &amp; ADDRESS(MATCH(AC$1,ua!$A$1:$A$34,0),2)),0)
+ IFERROR(INDIRECT("'ua'!" &amp; ADDRESS(MATCH(AE$1,ua!$A$1:$A$34,0),2)),0)
+ IFERROR(INDIRECT("'ua'!" &amp; ADDRESS(MATCH(AD$1,ua!$A$1:$A$34,0),2)),0)</f>
        <v>0.12543495775874972</v>
      </c>
      <c r="AC14" s="7">
        <f ca="1">IFERROR(INDIRECT("'ua'!" &amp; ADDRESS(MATCH(AJ$1,ua!$A$1:$A$34,0),2)),0)
+ IFERROR(INDIRECT("'ua'!" &amp; ADDRESS(MATCH(AI$1,ua!$A$1:$A$34,0),2)),0)
+ IFERROR(INDIRECT("'ua'!" &amp; ADDRESS(MATCH(AH$1,ua!$A$1:$A$34,0),2)),0)
+ IFERROR(INDIRECT("'ua'!" &amp; ADDRESS(MATCH(AL$1,ua!$A$1:$A$34,0),2)),0)
+ IFERROR(INDIRECT("'ua'!" &amp; ADDRESS(MATCH(AK$1,ua!$A$1:$A$34,0),2)),0)
+ IFERROR(INDIRECT("'ua'!" &amp; ADDRESS(MATCH(AF$1,ua!$A$1:$A$34,0),2)),0)
+ IFERROR(INDIRECT("'ua'!" &amp; ADDRESS(MATCH(AG$1,ua!$A$1:$A$34,0),2)),0)</f>
        <v>0.15917342538980719</v>
      </c>
      <c r="AD14" s="10">
        <f t="shared" ca="1" si="2"/>
        <v>0.28460838314855691</v>
      </c>
      <c r="AE14" s="219"/>
      <c r="AF14" s="148" t="s">
        <v>158</v>
      </c>
      <c r="AG14" s="51">
        <f ca="1">IFERROR(INDIRECT("'ua'!" &amp; ADDRESS(MATCH(AI$2,ua!$A$1:$A$34,0),2)),0)
+ IFERROR(INDIRECT("'ua'!" &amp; ADDRESS(MATCH(AI$1,ua!$A$1:$A$34,0),2)),0)
+ IFERROR(INDIRECT("'ua'!" &amp; ADDRESS(MATCH(AI$3,ua!$A$1:$A$34,0),2)),0)</f>
        <v>9.6513964969364346E-2</v>
      </c>
      <c r="AH14" s="52"/>
      <c r="AI14" s="52"/>
      <c r="AJ14" s="44"/>
    </row>
    <row r="15" spans="1:39" ht="15" customHeight="1">
      <c r="A15" s="61" t="s">
        <v>151</v>
      </c>
      <c r="B15" s="6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0.38180047104212833</v>
      </c>
      <c r="C15" s="6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0.34528972730239693</v>
      </c>
      <c r="D15" s="9">
        <f t="shared" ca="1" si="0"/>
        <v>0.72709019834452526</v>
      </c>
      <c r="E15" s="220"/>
      <c r="F15" s="153" t="s">
        <v>159</v>
      </c>
      <c r="G15" s="53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0.12831309431931043</v>
      </c>
      <c r="H15" s="54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5.966457724795639E-3</v>
      </c>
      <c r="I15" s="54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1.6859181205966757E-3</v>
      </c>
      <c r="J15" s="55">
        <f t="shared" ca="1" si="3"/>
        <v>4.2805396041989633E-3</v>
      </c>
      <c r="N15" s="61" t="s">
        <v>151</v>
      </c>
      <c r="O15" s="6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0.36920606953371604</v>
      </c>
      <c r="P15" s="6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0.26939187321963648</v>
      </c>
      <c r="Q15" s="9">
        <f t="shared" ca="1" si="1"/>
        <v>0.63859794275335258</v>
      </c>
      <c r="R15" s="225"/>
      <c r="S15" s="153" t="s">
        <v>159</v>
      </c>
      <c r="T15" s="53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0.14434992248964226</v>
      </c>
      <c r="U15" s="54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1.0652912587282551E-2</v>
      </c>
      <c r="V15" s="54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4.9484678283469984E-3</v>
      </c>
      <c r="W15" s="55">
        <f t="shared" ca="1" si="4"/>
        <v>5.7044447589355528E-3</v>
      </c>
      <c r="AA15" s="61" t="s">
        <v>151</v>
      </c>
      <c r="AB15" s="6">
        <f ca="1">IFERROR(INDIRECT("'ua'!" &amp; ADDRESS(MATCH(AA$2,ua!$A$1:$A$34,0),2)),0)
+ IFERROR(INDIRECT("'ua'!" &amp; ADDRESS(MATCH(AB$2,ua!$A$1:$A$34,0),2)),0)
+ IFERROR(INDIRECT("'ua'!" &amp; ADDRESS(MATCH(AC$2,ua!$A$1:$A$34,0),2)),0)
+ IFERROR(INDIRECT("'ua'!" &amp; ADDRESS(MATCH(AE$2,ua!$A$1:$A$34,0),2)),0)
+ IFERROR(INDIRECT("'ua'!" &amp; ADDRESS(MATCH(AD$2,ua!$A$1:$A$34,0),2)),0)</f>
        <v>0.32107449601181465</v>
      </c>
      <c r="AC15" s="6">
        <f ca="1">IFERROR(INDIRECT("'ua'!" &amp; ADDRESS(MATCH(AJ$2,ua!$A$1:$A$34,0),2)),0)
+ IFERROR(INDIRECT("'ua'!" &amp; ADDRESS(MATCH(AI$2,ua!$A$1:$A$34,0),2)),0)
+ IFERROR(INDIRECT("'ua'!" &amp; ADDRESS(MATCH(AH$2,ua!$A$1:$A$34,0),2)),0)
+ IFERROR(INDIRECT("'ua'!" &amp; ADDRESS(MATCH(AL$2,ua!$A$1:$A$34,0),2)),0)
+ IFERROR(INDIRECT("'ua'!" &amp; ADDRESS(MATCH(AK$2,ua!$A$1:$A$34,0),2)),0)
+ IFERROR(INDIRECT("'ua'!" &amp; ADDRESS(MATCH(AF$2,ua!$A$1:$A$34,0),2)),0)
+ IFERROR(INDIRECT("'ua'!" &amp; ADDRESS(MATCH(AG$2,ua!$A$1:$A$34,0),2)),0)</f>
        <v>0.26089430775926359</v>
      </c>
      <c r="AD15" s="9">
        <f t="shared" ca="1" si="2"/>
        <v>0.58196880377107818</v>
      </c>
      <c r="AE15" s="220"/>
      <c r="AF15" s="153" t="s">
        <v>159</v>
      </c>
      <c r="AG15" s="53">
        <f ca="1">IFERROR(INDIRECT("'ua'!" &amp; ADDRESS(MATCH(AJ$2,ua!$A$1:$A$34,0),2)),0)
+ IFERROR(INDIRECT("'ua'!" &amp; ADDRESS(MATCH(AJ$1,ua!$A$1:$A$34,0),2)),0)
+ IFERROR(INDIRECT("'ua'!" &amp; ADDRESS(MATCH(AJ$3,ua!$A$1:$A$34,0),2)),0)
+ IFERROR(INDIRECT("'ua'!" &amp; ADDRESS(MATCH(AK$2,ua!$A$1:$A$34,0),2)),0)
+ IFERROR(INDIRECT("'ua'!" &amp; ADDRESS(MATCH(AK$1,ua!$A$1:$A$34,0),2)),0)
+ IFERROR(INDIRECT("'ua'!" &amp; ADDRESS(MATCH(AK$3,ua!$A$1:$A$34,0),2)),0)
+ IFERROR(INDIRECT("'ua'!" &amp; ADDRESS(MATCH(AL$2,ua!$A$1:$A$34,0),2)),0)
+ IFERROR(INDIRECT("'ua'!" &amp; ADDRESS(MATCH(AL$1,ua!$A$1:$A$34,0),2)),0)
+ IFERROR(INDIRECT("'ua'!" &amp; ADDRESS(MATCH(AL$3,ua!$A$1:$A$34,0),2)),0)</f>
        <v>0.1597029229778501</v>
      </c>
      <c r="AH15" s="54"/>
      <c r="AI15" s="54"/>
      <c r="AJ15" s="55"/>
    </row>
    <row r="16" spans="1:39" s="156" customFormat="1" ht="15" customHeight="1">
      <c r="A16" s="61" t="s">
        <v>282</v>
      </c>
      <c r="B16" s="40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2.191740424651295E-2</v>
      </c>
      <c r="C16" s="40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4.4713805478405678E-2</v>
      </c>
      <c r="D16" s="39">
        <f t="shared" ca="1" si="0"/>
        <v>6.6631209724918622E-2</v>
      </c>
      <c r="E16" s="221"/>
      <c r="F16" s="153" t="s">
        <v>192</v>
      </c>
      <c r="G16" s="154"/>
      <c r="H16" s="8">
        <f ca="1">SUM(H8:H15)</f>
        <v>6.3349155735530169E-2</v>
      </c>
      <c r="I16" s="8">
        <f ca="1">SUM(I8:I15)</f>
        <v>2.9557570256527801E-2</v>
      </c>
      <c r="J16" s="155">
        <f ca="1">SUM(J8:J15)</f>
        <v>3.3791585479002371E-2</v>
      </c>
      <c r="M16" s="139"/>
      <c r="N16" s="61" t="s">
        <v>282</v>
      </c>
      <c r="O16" s="40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5.2385479081127159E-2</v>
      </c>
      <c r="P16" s="40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7.1160404437062785E-2</v>
      </c>
      <c r="Q16" s="39">
        <f t="shared" ca="1" si="1"/>
        <v>0.12354588351818994</v>
      </c>
      <c r="R16" s="226"/>
      <c r="S16" s="153" t="s">
        <v>192</v>
      </c>
      <c r="T16" s="154"/>
      <c r="U16" s="8">
        <f ca="1">SUM(U8:U15)</f>
        <v>5.8406870036276204E-2</v>
      </c>
      <c r="V16" s="8">
        <f ca="1">SUM(V8:V15)</f>
        <v>1.4688550738779116E-2</v>
      </c>
      <c r="W16" s="155">
        <f ca="1">SUM(W8:W15)</f>
        <v>4.3718319297497088E-2</v>
      </c>
      <c r="Z16" s="139"/>
      <c r="AA16" s="61" t="s">
        <v>282</v>
      </c>
      <c r="AB16" s="40">
        <f ca="1">IFERROR(INDIRECT("'ua'!" &amp; ADDRESS(MATCH(AA$3,ua!$A$1:$A$34,0),2)),0)
+ IFERROR(INDIRECT("'ua'!" &amp; ADDRESS(MATCH(AB$3,ua!$A$1:$A$34,0),2)),0)
+ IFERROR(INDIRECT("'ua'!" &amp; ADDRESS(MATCH(AC$3,ua!$A$1:$A$34,0),2)),0)
+ IFERROR(INDIRECT("'ua'!" &amp; ADDRESS(MATCH(AE$3,ua!$A$1:$A$34,0),2)),0)
+ IFERROR(INDIRECT("'ua'!" &amp; ADDRESS(MATCH(AD$3,ua!$A$1:$A$34,0),2)),0)</f>
        <v>5.8769268295383939E-2</v>
      </c>
      <c r="AC16" s="40">
        <f ca="1">IFERROR(INDIRECT("'ua'!" &amp; ADDRESS(MATCH(AJ$3,ua!$A$1:$A$34,0),2)),0)
+ IFERROR(INDIRECT("'ua'!" &amp; ADDRESS(MATCH(AI$3,ua!$A$1:$A$34,0),2)),0)
+ IFERROR(INDIRECT("'ua'!" &amp; ADDRESS(MATCH(AH$3,ua!$A$1:$A$34,0),2)),0)
+ IFERROR(INDIRECT("'ua'!" &amp; ADDRESS(MATCH(AL$3,ua!$A$1:$A$34,0),2)),0)
+ IFERROR(INDIRECT("'ua'!" &amp; ADDRESS(MATCH(AK$3,ua!$A$1:$A$34,0),2)),0)
+ IFERROR(INDIRECT("'ua'!" &amp; ADDRESS(MATCH(AF$3,ua!$A$1:$A$34,0),2)),0)
+ IFERROR(INDIRECT("'ua'!" &amp; ADDRESS(MATCH(AG$3,ua!$A$1:$A$34,0),2)),0)</f>
        <v>7.4653544784980971E-2</v>
      </c>
      <c r="AD16" s="39">
        <f t="shared" ca="1" si="2"/>
        <v>0.13342281308036491</v>
      </c>
      <c r="AE16" s="221"/>
      <c r="AF16" s="153" t="s">
        <v>192</v>
      </c>
      <c r="AG16" s="154"/>
      <c r="AH16" s="8"/>
      <c r="AI16" s="8"/>
      <c r="AJ16" s="155"/>
      <c r="AM16" s="138"/>
    </row>
    <row r="17" spans="1:39" s="138" customFormat="1" ht="0.95" customHeight="1"/>
    <row r="18" spans="1:39" ht="15" customHeight="1">
      <c r="A18" s="364" t="s">
        <v>150</v>
      </c>
      <c r="B18" s="353"/>
      <c r="C18" s="353"/>
      <c r="D18" s="353"/>
      <c r="E18" s="353"/>
      <c r="F18" s="353"/>
      <c r="G18" s="353"/>
      <c r="H18" s="353"/>
      <c r="I18" s="353"/>
      <c r="J18" s="353"/>
      <c r="K18" s="353"/>
      <c r="L18" s="353"/>
      <c r="M18" s="157"/>
      <c r="N18" s="364" t="s">
        <v>150</v>
      </c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157"/>
      <c r="AM18" s="157"/>
    </row>
    <row r="19" spans="1:39" ht="15" customHeight="1">
      <c r="A19" s="57">
        <f t="shared" ref="A19:L19" ca="1" si="5">A25-A29</f>
        <v>-1.3819135718161721E-3</v>
      </c>
      <c r="B19" s="58">
        <f t="shared" ca="1" si="5"/>
        <v>-1.1922020896124E-2</v>
      </c>
      <c r="C19" s="58">
        <f t="shared" ca="1" si="5"/>
        <v>-9.194501725317307E-3</v>
      </c>
      <c r="D19" s="59">
        <f t="shared" ca="1" si="5"/>
        <v>5.3864693705969746E-3</v>
      </c>
      <c r="E19" s="60">
        <f t="shared" ca="1" si="5"/>
        <v>-2.4706461125806349E-3</v>
      </c>
      <c r="F19" s="59">
        <f t="shared" ca="1" si="5"/>
        <v>1.2171562856760753E-3</v>
      </c>
      <c r="G19" s="57">
        <f t="shared" ca="1" si="5"/>
        <v>2.153587654188829E-2</v>
      </c>
      <c r="H19" s="58">
        <f t="shared" ca="1" si="5"/>
        <v>1.2978208307173902E-2</v>
      </c>
      <c r="I19" s="57">
        <f t="shared" ca="1" si="5"/>
        <v>2.5704926320396469E-2</v>
      </c>
      <c r="J19" s="59">
        <f t="shared" ca="1" si="5"/>
        <v>1.8612771617941653E-2</v>
      </c>
      <c r="K19" s="182">
        <f t="shared" ca="1" si="5"/>
        <v>0</v>
      </c>
      <c r="L19" s="182">
        <f t="shared" ca="1" si="5"/>
        <v>0</v>
      </c>
      <c r="N19" s="57">
        <f t="shared" ref="N19:Y19" ca="1" si="6">N25-N29</f>
        <v>-2.1597228843014092E-4</v>
      </c>
      <c r="O19" s="58">
        <f t="shared" ca="1" si="6"/>
        <v>-1.6394277462036169E-2</v>
      </c>
      <c r="P19" s="58">
        <f t="shared" ca="1" si="6"/>
        <v>-1.0096563743218174E-2</v>
      </c>
      <c r="Q19" s="59">
        <f t="shared" ca="1" si="6"/>
        <v>2.0978756000328714E-2</v>
      </c>
      <c r="R19" s="60">
        <f t="shared" ca="1" si="6"/>
        <v>1.0475669349088675E-2</v>
      </c>
      <c r="S19" s="59">
        <f t="shared" ca="1" si="6"/>
        <v>1.6952075541452921E-2</v>
      </c>
      <c r="T19" s="57">
        <f t="shared" ca="1" si="6"/>
        <v>9.0958501867912482E-3</v>
      </c>
      <c r="U19" s="58">
        <f t="shared" ca="1" si="6"/>
        <v>3.2897773352694309E-2</v>
      </c>
      <c r="V19" s="57">
        <f t="shared" ca="1" si="6"/>
        <v>6.1425931505457936E-2</v>
      </c>
      <c r="W19" s="59">
        <f t="shared" ca="1" si="6"/>
        <v>4.0300398443234513E-2</v>
      </c>
      <c r="X19" s="59">
        <f t="shared" ca="1" si="6"/>
        <v>9.6290933578470628E-3</v>
      </c>
      <c r="Y19" s="59">
        <f t="shared" ca="1" si="6"/>
        <v>6.1077418762514179E-6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9" ht="15" customHeight="1">
      <c r="A20" s="57">
        <f t="shared" ref="A20:K20" ca="1" si="7">A26-A30</f>
        <v>0.103396055068356</v>
      </c>
      <c r="B20" s="58">
        <f t="shared" ca="1" si="7"/>
        <v>8.2728383213160533E-2</v>
      </c>
      <c r="C20" s="58">
        <f t="shared" ca="1" si="7"/>
        <v>6.8056779374515874E-2</v>
      </c>
      <c r="D20" s="59">
        <f t="shared" ca="1" si="7"/>
        <v>8.1624826202966974E-2</v>
      </c>
      <c r="E20" s="60">
        <f t="shared" ca="1" si="7"/>
        <v>1.6159654666659376E-2</v>
      </c>
      <c r="F20" s="59">
        <f t="shared" ca="1" si="7"/>
        <v>3.09915715139399E-2</v>
      </c>
      <c r="G20" s="57">
        <f t="shared" ca="1" si="7"/>
        <v>2.9222872707614769E-2</v>
      </c>
      <c r="H20" s="58">
        <f t="shared" ca="1" si="7"/>
        <v>6.3645692117656763E-2</v>
      </c>
      <c r="I20" s="57">
        <f t="shared" ca="1" si="7"/>
        <v>6.3802992622763982E-2</v>
      </c>
      <c r="J20" s="59">
        <f t="shared" ca="1" si="7"/>
        <v>6.1844803386165693E-2</v>
      </c>
      <c r="K20" s="59">
        <f t="shared" ca="1" si="7"/>
        <v>2.5438281339955959E-2</v>
      </c>
      <c r="L20" s="59"/>
      <c r="N20" s="57">
        <f t="shared" ref="N20:X20" ca="1" si="8">N26-N30</f>
        <v>0.10535919911918151</v>
      </c>
      <c r="O20" s="58">
        <f t="shared" ca="1" si="8"/>
        <v>0.11925141190469407</v>
      </c>
      <c r="P20" s="58">
        <f t="shared" ca="1" si="8"/>
        <v>0.11927746526794525</v>
      </c>
      <c r="Q20" s="59">
        <f t="shared" ca="1" si="8"/>
        <v>7.602398103463881E-2</v>
      </c>
      <c r="R20" s="60">
        <f t="shared" ca="1" si="8"/>
        <v>3.5073861691579708E-2</v>
      </c>
      <c r="S20" s="59">
        <f t="shared" ca="1" si="8"/>
        <v>3.9820635526849717E-2</v>
      </c>
      <c r="T20" s="57">
        <f t="shared" ca="1" si="8"/>
        <v>2.0009370858825593E-2</v>
      </c>
      <c r="U20" s="58">
        <f t="shared" ca="1" si="8"/>
        <v>4.5715021960392246E-2</v>
      </c>
      <c r="V20" s="57">
        <f t="shared" ca="1" si="8"/>
        <v>5.9145880126654608E-2</v>
      </c>
      <c r="W20" s="59">
        <f t="shared" ca="1" si="8"/>
        <v>6.2459392456726312E-2</v>
      </c>
      <c r="X20" s="59">
        <f t="shared" ca="1" si="8"/>
        <v>5.5515376006882809E-3</v>
      </c>
      <c r="Y20" s="59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9" ht="15" customHeight="1">
      <c r="A21" s="57">
        <f t="shared" ref="A21:J21" ca="1" si="9">A27-A31</f>
        <v>-1.5072516246030466E-3</v>
      </c>
      <c r="B21" s="181">
        <f t="shared" ca="1" si="9"/>
        <v>0</v>
      </c>
      <c r="C21" s="181">
        <f t="shared" ca="1" si="9"/>
        <v>0</v>
      </c>
      <c r="D21" s="59">
        <f t="shared" ca="1" si="9"/>
        <v>-4.7029872378982832E-3</v>
      </c>
      <c r="E21" s="180">
        <f t="shared" ca="1" si="9"/>
        <v>0</v>
      </c>
      <c r="F21" s="59">
        <f t="shared" ca="1" si="9"/>
        <v>2.2465377773801878E-3</v>
      </c>
      <c r="G21" s="57">
        <f t="shared" ca="1" si="9"/>
        <v>1.4290428099937325E-2</v>
      </c>
      <c r="H21" s="181">
        <f t="shared" ca="1" si="9"/>
        <v>0</v>
      </c>
      <c r="I21" s="183">
        <f t="shared" ca="1" si="9"/>
        <v>0</v>
      </c>
      <c r="J21" s="59">
        <f t="shared" ca="1" si="9"/>
        <v>1.1436409020455505E-2</v>
      </c>
      <c r="K21" s="59"/>
      <c r="L21" s="59"/>
      <c r="N21" s="57">
        <f t="shared" ref="N21:W21" ca="1" si="10">N27-N31</f>
        <v>-9.1995150460793401E-3</v>
      </c>
      <c r="O21" s="58">
        <f t="shared" ca="1" si="10"/>
        <v>4.072790806609744E-3</v>
      </c>
      <c r="P21" s="58">
        <f t="shared" ca="1" si="10"/>
        <v>9.9823938654104022E-4</v>
      </c>
      <c r="Q21" s="59">
        <f t="shared" ca="1" si="10"/>
        <v>-2.2081950646941472E-2</v>
      </c>
      <c r="R21" s="60">
        <f t="shared" ca="1" si="10"/>
        <v>2.3795623757749129E-2</v>
      </c>
      <c r="S21" s="59">
        <f t="shared" ca="1" si="10"/>
        <v>2.9916703460639349E-2</v>
      </c>
      <c r="T21" s="57">
        <f t="shared" ca="1" si="10"/>
        <v>1.9567323322796249E-3</v>
      </c>
      <c r="U21" s="58">
        <f t="shared" ca="1" si="10"/>
        <v>1.5094305706241175E-2</v>
      </c>
      <c r="V21" s="57">
        <f t="shared" ca="1" si="10"/>
        <v>6.0920490938181438E-3</v>
      </c>
      <c r="W21" s="59">
        <f t="shared" ca="1" si="10"/>
        <v>1.950417795079492E-2</v>
      </c>
      <c r="X21" s="59"/>
      <c r="Y21" s="59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9" ht="15" customHeight="1">
      <c r="A22" s="360" t="s">
        <v>198</v>
      </c>
      <c r="B22" s="361"/>
      <c r="C22" s="154" t="s">
        <v>153</v>
      </c>
      <c r="D22" s="8">
        <f ca="1">SUM(A41:E43)</f>
        <v>0.33751288070509416</v>
      </c>
      <c r="E22" s="154" t="s">
        <v>159</v>
      </c>
      <c r="F22" s="8">
        <f ca="1">SUM(F41:L43)</f>
        <v>0.33977246289162122</v>
      </c>
      <c r="G22" s="154" t="s">
        <v>191</v>
      </c>
      <c r="H22" s="158">
        <f ca="1">F22+D22</f>
        <v>0.67728534359671544</v>
      </c>
      <c r="I22" s="154"/>
      <c r="J22" s="154"/>
      <c r="K22" s="154"/>
      <c r="L22" s="154"/>
      <c r="N22" s="360" t="s">
        <v>198</v>
      </c>
      <c r="O22" s="361"/>
      <c r="P22" s="154" t="s">
        <v>153</v>
      </c>
      <c r="Q22" s="8">
        <f ca="1">SUM(N41:R43)</f>
        <v>0.38119462908986013</v>
      </c>
      <c r="R22" s="154" t="s">
        <v>159</v>
      </c>
      <c r="S22" s="8">
        <f ca="1">SUM(S41:Y43)</f>
        <v>0.35202830999386886</v>
      </c>
      <c r="T22" s="154" t="s">
        <v>191</v>
      </c>
      <c r="U22" s="158">
        <f ca="1">S22+Q22</f>
        <v>0.73322293908372904</v>
      </c>
      <c r="V22" s="154"/>
      <c r="W22" s="154"/>
      <c r="X22" s="154"/>
      <c r="Y22" s="154"/>
    </row>
    <row r="23" spans="1:39" ht="15" customHeight="1">
      <c r="A23" s="362" t="s">
        <v>199</v>
      </c>
      <c r="B23" s="363"/>
      <c r="C23" s="128" t="s">
        <v>152</v>
      </c>
      <c r="D23" s="4">
        <f ca="1">SUM(A45:E47)</f>
        <v>0.17555624843439951</v>
      </c>
      <c r="E23" s="128" t="s">
        <v>158</v>
      </c>
      <c r="F23" s="4">
        <f ca="1">SUM(F45:L47)</f>
        <v>0.14715840796888441</v>
      </c>
      <c r="G23" s="128" t="s">
        <v>197</v>
      </c>
      <c r="H23" s="6">
        <f ca="1">D23+F23</f>
        <v>0.32271465640328389</v>
      </c>
      <c r="N23" s="362" t="s">
        <v>199</v>
      </c>
      <c r="O23" s="363"/>
      <c r="P23" s="128" t="s">
        <v>152</v>
      </c>
      <c r="Q23" s="4">
        <f ca="1">SUM(N45:R47)</f>
        <v>0.13795210997603879</v>
      </c>
      <c r="R23" s="128" t="s">
        <v>158</v>
      </c>
      <c r="S23" s="4">
        <f ca="1">SUM(S45:Y47)</f>
        <v>0.12882495094023239</v>
      </c>
      <c r="T23" s="128" t="s">
        <v>197</v>
      </c>
      <c r="U23" s="6">
        <f ca="1">Q23+S23</f>
        <v>0.26677706091627118</v>
      </c>
    </row>
    <row r="24" spans="1:39" ht="15" customHeight="1" outlineLevel="1">
      <c r="A24" s="354" t="s">
        <v>254</v>
      </c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N24" s="354" t="s">
        <v>254</v>
      </c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</row>
    <row r="25" spans="1:39" ht="15" customHeight="1" outlineLevel="1">
      <c r="A25" s="57">
        <f t="shared" ref="A25:L25" ca="1" si="11">A41+A33</f>
        <v>3.1581881251457232E-4</v>
      </c>
      <c r="B25" s="58">
        <f t="shared" ca="1" si="11"/>
        <v>1.2726711382418258E-2</v>
      </c>
      <c r="C25" s="58">
        <f t="shared" ca="1" si="11"/>
        <v>5.4442416990539012E-2</v>
      </c>
      <c r="D25" s="59">
        <f t="shared" ca="1" si="11"/>
        <v>1.7638369457860979E-2</v>
      </c>
      <c r="E25" s="60">
        <f t="shared" ca="1" si="11"/>
        <v>7.6698897222421663E-4</v>
      </c>
      <c r="F25" s="59">
        <f t="shared" ca="1" si="11"/>
        <v>1.4377915119375274E-3</v>
      </c>
      <c r="G25" s="57">
        <f t="shared" ca="1" si="11"/>
        <v>2.8962792317682531E-2</v>
      </c>
      <c r="H25" s="58">
        <f t="shared" ca="1" si="11"/>
        <v>4.4427600105645226E-2</v>
      </c>
      <c r="I25" s="57">
        <f t="shared" ca="1" si="11"/>
        <v>5.5721550012596328E-2</v>
      </c>
      <c r="J25" s="59">
        <f t="shared" ca="1" si="11"/>
        <v>2.0321053278242698E-2</v>
      </c>
      <c r="K25" s="182">
        <f t="shared" ca="1" si="11"/>
        <v>0</v>
      </c>
      <c r="L25" s="182">
        <f t="shared" ca="1" si="11"/>
        <v>0</v>
      </c>
      <c r="N25" s="57">
        <f t="shared" ref="N25:Y25" ca="1" si="12">N41+N33</f>
        <v>5.6586095827960278E-3</v>
      </c>
      <c r="O25" s="58">
        <f t="shared" ca="1" si="12"/>
        <v>1.7426722336845734E-2</v>
      </c>
      <c r="P25" s="58">
        <f t="shared" ca="1" si="12"/>
        <v>5.2304386364051972E-3</v>
      </c>
      <c r="Q25" s="59">
        <f t="shared" ca="1" si="12"/>
        <v>2.9285584763131773E-2</v>
      </c>
      <c r="R25" s="60">
        <f t="shared" ca="1" si="12"/>
        <v>2.2413310481728725E-2</v>
      </c>
      <c r="S25" s="59">
        <f t="shared" ca="1" si="12"/>
        <v>2.5045419726405845E-2</v>
      </c>
      <c r="T25" s="57">
        <f t="shared" ca="1" si="12"/>
        <v>1.2617850966605875E-2</v>
      </c>
      <c r="U25" s="58">
        <f t="shared" ca="1" si="12"/>
        <v>4.7678009760110454E-2</v>
      </c>
      <c r="V25" s="57">
        <f t="shared" ca="1" si="12"/>
        <v>7.6570897869695148E-2</v>
      </c>
      <c r="W25" s="59">
        <f t="shared" ca="1" si="12"/>
        <v>6.6992101538002807E-2</v>
      </c>
      <c r="X25" s="59">
        <f t="shared" ca="1" si="12"/>
        <v>1.3838759768233186E-2</v>
      </c>
      <c r="Y25" s="59">
        <f t="shared" ca="1" si="12"/>
        <v>2.2161832293628869E-4</v>
      </c>
    </row>
    <row r="26" spans="1:39" ht="15" customHeight="1" outlineLevel="1">
      <c r="A26" s="57">
        <f t="shared" ref="A26:K26" ca="1" si="13">A42+A34</f>
        <v>0.17816921393914495</v>
      </c>
      <c r="B26" s="58">
        <f t="shared" ca="1" si="13"/>
        <v>0.12590962456564675</v>
      </c>
      <c r="C26" s="58">
        <f t="shared" ca="1" si="13"/>
        <v>0.11259060423642331</v>
      </c>
      <c r="D26" s="59">
        <f t="shared" ca="1" si="13"/>
        <v>0.11741315214754766</v>
      </c>
      <c r="E26" s="60">
        <f t="shared" ca="1" si="13"/>
        <v>3.9176967765596829E-2</v>
      </c>
      <c r="F26" s="59">
        <f t="shared" ca="1" si="13"/>
        <v>4.0211086568226931E-2</v>
      </c>
      <c r="G26" s="57">
        <f t="shared" ca="1" si="13"/>
        <v>7.3098198360880551E-2</v>
      </c>
      <c r="H26" s="58">
        <f t="shared" ca="1" si="13"/>
        <v>0.11664511491927568</v>
      </c>
      <c r="I26" s="57">
        <f t="shared" ca="1" si="13"/>
        <v>9.4819642095339496E-2</v>
      </c>
      <c r="J26" s="59">
        <f t="shared" ca="1" si="13"/>
        <v>0.10500072624948224</v>
      </c>
      <c r="K26" s="59">
        <f t="shared" ca="1" si="13"/>
        <v>4.2182315876060722E-2</v>
      </c>
      <c r="L26" s="59"/>
      <c r="N26" s="57">
        <f t="shared" ref="N26:X26" ca="1" si="14">N42+N34</f>
        <v>0.13786882139928264</v>
      </c>
      <c r="O26" s="58">
        <f t="shared" ca="1" si="14"/>
        <v>0.13987187209536747</v>
      </c>
      <c r="P26" s="58">
        <f t="shared" ca="1" si="14"/>
        <v>0.17314515969547728</v>
      </c>
      <c r="Q26" s="59">
        <f t="shared" ca="1" si="14"/>
        <v>0.10932953372363585</v>
      </c>
      <c r="R26" s="60">
        <f t="shared" ca="1" si="14"/>
        <v>4.4886955719687961E-2</v>
      </c>
      <c r="S26" s="59">
        <f t="shared" ca="1" si="14"/>
        <v>5.0376744963542719E-2</v>
      </c>
      <c r="T26" s="57">
        <f t="shared" ca="1" si="14"/>
        <v>6.5065963744686303E-2</v>
      </c>
      <c r="U26" s="58">
        <f t="shared" ca="1" si="14"/>
        <v>8.3188470611109552E-2</v>
      </c>
      <c r="V26" s="57">
        <f t="shared" ca="1" si="14"/>
        <v>8.1802839100722669E-2</v>
      </c>
      <c r="W26" s="59">
        <f t="shared" ca="1" si="14"/>
        <v>9.6049532480474153E-2</v>
      </c>
      <c r="X26" s="59">
        <f t="shared" ca="1" si="14"/>
        <v>7.5454051594401441E-3</v>
      </c>
      <c r="Y26" s="59"/>
    </row>
    <row r="27" spans="1:39" ht="15" customHeight="1" outlineLevel="1">
      <c r="A27" s="57">
        <f t="shared" ref="A27:J27" ca="1" si="15">A43+A35</f>
        <v>7.0010224263195161E-4</v>
      </c>
      <c r="B27" s="181">
        <f t="shared" ca="1" si="15"/>
        <v>0</v>
      </c>
      <c r="C27" s="181">
        <f t="shared" ca="1" si="15"/>
        <v>0</v>
      </c>
      <c r="D27" s="59">
        <f t="shared" ca="1" si="15"/>
        <v>1.7435373084166872E-2</v>
      </c>
      <c r="E27" s="180">
        <f t="shared" ca="1" si="15"/>
        <v>0</v>
      </c>
      <c r="F27" s="59">
        <f t="shared" ca="1" si="15"/>
        <v>8.8621786206054855E-3</v>
      </c>
      <c r="G27" s="57">
        <f t="shared" ca="1" si="15"/>
        <v>2.6123038688777023E-2</v>
      </c>
      <c r="H27" s="181">
        <f t="shared" ca="1" si="15"/>
        <v>0</v>
      </c>
      <c r="I27" s="183">
        <f t="shared" ca="1" si="15"/>
        <v>0</v>
      </c>
      <c r="J27" s="59">
        <f t="shared" ca="1" si="15"/>
        <v>1.9472254991962923E-2</v>
      </c>
      <c r="K27" s="59"/>
      <c r="L27" s="59"/>
      <c r="N27" s="57">
        <f t="shared" ref="N27:W27" ca="1" si="16">N43+N35</f>
        <v>7.2960767222585649E-3</v>
      </c>
      <c r="O27" s="58">
        <f t="shared" ca="1" si="16"/>
        <v>5.3014749232947658E-3</v>
      </c>
      <c r="P27" s="58">
        <f t="shared" ca="1" si="16"/>
        <v>1.2437031318741016E-3</v>
      </c>
      <c r="Q27" s="59">
        <f t="shared" ca="1" si="16"/>
        <v>7.254801124695693E-3</v>
      </c>
      <c r="R27" s="60">
        <f t="shared" ca="1" si="16"/>
        <v>2.700987474724717E-2</v>
      </c>
      <c r="S27" s="59">
        <f t="shared" ca="1" si="16"/>
        <v>4.8024702388011063E-2</v>
      </c>
      <c r="T27" s="57">
        <f t="shared" ca="1" si="16"/>
        <v>3.4892668666955014E-3</v>
      </c>
      <c r="U27" s="58">
        <f t="shared" ca="1" si="16"/>
        <v>2.23024771230565E-2</v>
      </c>
      <c r="V27" s="57">
        <f t="shared" ca="1" si="16"/>
        <v>6.7204039727808158E-3</v>
      </c>
      <c r="W27" s="59">
        <f t="shared" ca="1" si="16"/>
        <v>2.5692474721219952E-2</v>
      </c>
      <c r="X27" s="59"/>
      <c r="Y27" s="59"/>
      <c r="Z27" s="37"/>
    </row>
    <row r="28" spans="1:39" ht="15" customHeight="1" outlineLevel="1">
      <c r="A28" s="352" t="s">
        <v>255</v>
      </c>
      <c r="B28" s="353"/>
      <c r="C28" s="353"/>
      <c r="D28" s="353"/>
      <c r="E28" s="353"/>
      <c r="F28" s="353"/>
      <c r="G28" s="353"/>
      <c r="H28" s="353"/>
      <c r="I28" s="353"/>
      <c r="J28" s="353"/>
      <c r="K28" s="353"/>
      <c r="L28" s="353"/>
      <c r="N28" s="352" t="s">
        <v>255</v>
      </c>
      <c r="O28" s="353"/>
      <c r="P28" s="353"/>
      <c r="Q28" s="353"/>
      <c r="R28" s="353"/>
      <c r="S28" s="353"/>
      <c r="T28" s="353"/>
      <c r="U28" s="353"/>
      <c r="V28" s="353"/>
      <c r="W28" s="353"/>
      <c r="X28" s="353"/>
      <c r="Y28" s="353"/>
      <c r="Z28" s="38"/>
    </row>
    <row r="29" spans="1:39" ht="15" customHeight="1" outlineLevel="1">
      <c r="A29" s="57">
        <f t="shared" ref="A29:L29" ca="1" si="17">A45+A37</f>
        <v>1.6977323843307445E-3</v>
      </c>
      <c r="B29" s="58">
        <f t="shared" ca="1" si="17"/>
        <v>2.4648732278542258E-2</v>
      </c>
      <c r="C29" s="58">
        <f t="shared" ca="1" si="17"/>
        <v>6.3636918715856319E-2</v>
      </c>
      <c r="D29" s="59">
        <f t="shared" ca="1" si="17"/>
        <v>1.2251900087264005E-2</v>
      </c>
      <c r="E29" s="60">
        <f t="shared" ca="1" si="17"/>
        <v>3.2376350848048515E-3</v>
      </c>
      <c r="F29" s="59">
        <f t="shared" ca="1" si="17"/>
        <v>2.2063522626145218E-4</v>
      </c>
      <c r="G29" s="57">
        <f t="shared" ca="1" si="17"/>
        <v>7.4269157757942414E-3</v>
      </c>
      <c r="H29" s="58">
        <f t="shared" ca="1" si="17"/>
        <v>3.1449391798471324E-2</v>
      </c>
      <c r="I29" s="57">
        <f t="shared" ca="1" si="17"/>
        <v>3.0016623692199859E-2</v>
      </c>
      <c r="J29" s="59">
        <f t="shared" ca="1" si="17"/>
        <v>1.7082816603010461E-3</v>
      </c>
      <c r="K29" s="182">
        <f t="shared" ca="1" si="17"/>
        <v>0</v>
      </c>
      <c r="L29" s="182">
        <f t="shared" ca="1" si="17"/>
        <v>0</v>
      </c>
      <c r="M29" s="139"/>
      <c r="N29" s="57">
        <f t="shared" ref="N29:Y29" ca="1" si="18">N45+N37</f>
        <v>5.8745818712261687E-3</v>
      </c>
      <c r="O29" s="58">
        <f t="shared" ca="1" si="18"/>
        <v>3.3820999798881902E-2</v>
      </c>
      <c r="P29" s="58">
        <f t="shared" ca="1" si="18"/>
        <v>1.532700237962337E-2</v>
      </c>
      <c r="Q29" s="59">
        <f t="shared" ca="1" si="18"/>
        <v>8.306828762803059E-3</v>
      </c>
      <c r="R29" s="60">
        <f t="shared" ca="1" si="18"/>
        <v>1.1937641132640051E-2</v>
      </c>
      <c r="S29" s="59">
        <f t="shared" ca="1" si="18"/>
        <v>8.0933441849529216E-3</v>
      </c>
      <c r="T29" s="57">
        <f t="shared" ca="1" si="18"/>
        <v>3.522000779814626E-3</v>
      </c>
      <c r="U29" s="58">
        <f t="shared" ca="1" si="18"/>
        <v>1.4780236407416148E-2</v>
      </c>
      <c r="V29" s="57">
        <f t="shared" ca="1" si="18"/>
        <v>1.5144966364237213E-2</v>
      </c>
      <c r="W29" s="59">
        <f t="shared" ca="1" si="18"/>
        <v>2.6691703094768295E-2</v>
      </c>
      <c r="X29" s="59">
        <f t="shared" ca="1" si="18"/>
        <v>4.2096664103861243E-3</v>
      </c>
      <c r="Y29" s="59">
        <f t="shared" ca="1" si="18"/>
        <v>2.1551058106003727E-4</v>
      </c>
      <c r="Z29" s="45"/>
      <c r="AM29" s="139"/>
    </row>
    <row r="30" spans="1:39" ht="15" customHeight="1" outlineLevel="1">
      <c r="A30" s="57">
        <f t="shared" ref="A30:K30" ca="1" si="19">A46+A38</f>
        <v>7.4773158870788947E-2</v>
      </c>
      <c r="B30" s="58">
        <f t="shared" ca="1" si="19"/>
        <v>4.3181241352486223E-2</v>
      </c>
      <c r="C30" s="58">
        <f t="shared" ca="1" si="19"/>
        <v>4.4533824861907427E-2</v>
      </c>
      <c r="D30" s="59">
        <f t="shared" ca="1" si="19"/>
        <v>3.5788325944580687E-2</v>
      </c>
      <c r="E30" s="60">
        <f t="shared" ca="1" si="19"/>
        <v>2.3017313098937453E-2</v>
      </c>
      <c r="F30" s="59">
        <f t="shared" ca="1" si="19"/>
        <v>9.2195150542870308E-3</v>
      </c>
      <c r="G30" s="57">
        <f t="shared" ca="1" si="19"/>
        <v>4.3875325653265781E-2</v>
      </c>
      <c r="H30" s="58">
        <f t="shared" ca="1" si="19"/>
        <v>5.2999422801618915E-2</v>
      </c>
      <c r="I30" s="57">
        <f t="shared" ca="1" si="19"/>
        <v>3.101664947257551E-2</v>
      </c>
      <c r="J30" s="59">
        <f t="shared" ca="1" si="19"/>
        <v>4.315592286331655E-2</v>
      </c>
      <c r="K30" s="59">
        <f t="shared" ca="1" si="19"/>
        <v>1.6744034536104763E-2</v>
      </c>
      <c r="L30" s="59"/>
      <c r="M30" s="140"/>
      <c r="N30" s="57">
        <f t="shared" ref="N30:X30" ca="1" si="20">N46+N38</f>
        <v>3.2509622280101125E-2</v>
      </c>
      <c r="O30" s="58">
        <f t="shared" ca="1" si="20"/>
        <v>2.0620460190673408E-2</v>
      </c>
      <c r="P30" s="58">
        <f t="shared" ca="1" si="20"/>
        <v>5.3867694427532031E-2</v>
      </c>
      <c r="Q30" s="59">
        <f t="shared" ca="1" si="20"/>
        <v>3.3305552688997042E-2</v>
      </c>
      <c r="R30" s="60">
        <f t="shared" ca="1" si="20"/>
        <v>9.8130940281082532E-3</v>
      </c>
      <c r="S30" s="59">
        <f t="shared" ca="1" si="20"/>
        <v>1.0556109436693E-2</v>
      </c>
      <c r="T30" s="57">
        <f t="shared" ca="1" si="20"/>
        <v>4.5056592885860711E-2</v>
      </c>
      <c r="U30" s="58">
        <f t="shared" ca="1" si="20"/>
        <v>3.7473448650717306E-2</v>
      </c>
      <c r="V30" s="57">
        <f t="shared" ca="1" si="20"/>
        <v>2.265695897406806E-2</v>
      </c>
      <c r="W30" s="59">
        <f t="shared" ca="1" si="20"/>
        <v>3.3590140023747841E-2</v>
      </c>
      <c r="X30" s="59">
        <f t="shared" ca="1" si="20"/>
        <v>1.9938675587518628E-3</v>
      </c>
      <c r="Y30" s="59"/>
      <c r="Z30" s="140"/>
      <c r="AM30" s="140"/>
    </row>
    <row r="31" spans="1:39" ht="15" customHeight="1" outlineLevel="1">
      <c r="A31" s="57">
        <f t="shared" ref="A31:J31" ca="1" si="21">A47+A39</f>
        <v>2.2073538672349982E-3</v>
      </c>
      <c r="B31" s="181">
        <f t="shared" ca="1" si="21"/>
        <v>0</v>
      </c>
      <c r="C31" s="181">
        <f t="shared" ca="1" si="21"/>
        <v>0</v>
      </c>
      <c r="D31" s="59">
        <f t="shared" ca="1" si="21"/>
        <v>2.2138360322065155E-2</v>
      </c>
      <c r="E31" s="180">
        <f t="shared" ca="1" si="21"/>
        <v>0</v>
      </c>
      <c r="F31" s="59">
        <f t="shared" ca="1" si="21"/>
        <v>6.6156408432252976E-3</v>
      </c>
      <c r="G31" s="57">
        <f t="shared" ca="1" si="21"/>
        <v>1.1832610588839698E-2</v>
      </c>
      <c r="H31" s="181">
        <f t="shared" ca="1" si="21"/>
        <v>0</v>
      </c>
      <c r="I31" s="183">
        <f t="shared" ca="1" si="21"/>
        <v>0</v>
      </c>
      <c r="J31" s="59">
        <f t="shared" ca="1" si="21"/>
        <v>8.0358459715074177E-3</v>
      </c>
      <c r="K31" s="59"/>
      <c r="L31" s="59"/>
      <c r="M31" s="157"/>
      <c r="N31" s="57">
        <f t="shared" ref="N31:W31" ca="1" si="22">N47+N39</f>
        <v>1.6495591768337904E-2</v>
      </c>
      <c r="O31" s="58">
        <f t="shared" ca="1" si="22"/>
        <v>1.2286841166850217E-3</v>
      </c>
      <c r="P31" s="58">
        <f t="shared" ca="1" si="22"/>
        <v>2.454637453330614E-4</v>
      </c>
      <c r="Q31" s="59">
        <f t="shared" ca="1" si="22"/>
        <v>2.9336751771637165E-2</v>
      </c>
      <c r="R31" s="60">
        <f t="shared" ca="1" si="22"/>
        <v>3.21425098949804E-3</v>
      </c>
      <c r="S31" s="59">
        <f t="shared" ca="1" si="22"/>
        <v>1.8107998927371714E-2</v>
      </c>
      <c r="T31" s="57">
        <f t="shared" ca="1" si="22"/>
        <v>1.5325345344158767E-3</v>
      </c>
      <c r="U31" s="58">
        <f t="shared" ca="1" si="22"/>
        <v>7.2081714168153255E-3</v>
      </c>
      <c r="V31" s="57">
        <f t="shared" ca="1" si="22"/>
        <v>6.2835487896267177E-4</v>
      </c>
      <c r="W31" s="59">
        <f t="shared" ca="1" si="22"/>
        <v>6.1882967704250339E-3</v>
      </c>
      <c r="X31" s="59"/>
      <c r="Y31" s="59"/>
      <c r="Z31" s="46"/>
      <c r="AM31" s="157"/>
    </row>
    <row r="32" spans="1:39" ht="15" customHeight="1" outlineLevel="1">
      <c r="A32" s="354" t="s">
        <v>250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N32" s="354" t="s">
        <v>250</v>
      </c>
      <c r="O32" s="355"/>
      <c r="P32" s="355"/>
      <c r="Q32" s="355"/>
      <c r="R32" s="355"/>
      <c r="S32" s="355"/>
      <c r="T32" s="355"/>
      <c r="U32" s="355"/>
      <c r="V32" s="355"/>
      <c r="W32" s="355"/>
      <c r="X32" s="355"/>
      <c r="Y32" s="355"/>
      <c r="Z32" s="38"/>
    </row>
    <row r="33" spans="1:39" ht="15" customHeight="1" outlineLevel="1">
      <c r="A33" s="58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1.0209949248475009E-5</v>
      </c>
      <c r="B33" s="58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7.2334888232086069E-3</v>
      </c>
      <c r="C33" s="58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4.4995871650385742E-3</v>
      </c>
      <c r="D33" s="188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4.822511240055706E-3</v>
      </c>
      <c r="E33" s="60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6.6388042775659712E-4</v>
      </c>
      <c r="F33" s="59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7.5238623532930028E-4</v>
      </c>
      <c r="G33" s="57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2.0365542546164045E-2</v>
      </c>
      <c r="H33" s="57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2.0334323769169625E-2</v>
      </c>
      <c r="I33" s="57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2.7886066890854898E-2</v>
      </c>
      <c r="J33" s="59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1.1510749653822473E-2</v>
      </c>
      <c r="K33" s="182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82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57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4.2153547978185648E-3</v>
      </c>
      <c r="O33" s="58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1.0701977036297251E-2</v>
      </c>
      <c r="P33" s="58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4.1869759344972165E-3</v>
      </c>
      <c r="Q33" s="59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1.0349913666787003E-2</v>
      </c>
      <c r="R33" s="60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1.1677491653258624E-2</v>
      </c>
      <c r="S33" s="59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1.0710634336355081E-2</v>
      </c>
      <c r="T33" s="57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6.5551989430510972E-3</v>
      </c>
      <c r="U33" s="58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2.354228023052202E-2</v>
      </c>
      <c r="V33" s="57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3.9403078847139991E-2</v>
      </c>
      <c r="W33" s="59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3.4795587867113092E-2</v>
      </c>
      <c r="X33" s="59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6.6526720418942295E-3</v>
      </c>
      <c r="Y33" s="59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2.1995295193080489E-4</v>
      </c>
      <c r="Z33" s="38"/>
    </row>
    <row r="34" spans="1:39" ht="15" customHeight="1" outlineLevel="1">
      <c r="A34" s="58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8.6031677288761529E-2</v>
      </c>
      <c r="B34" s="58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7.935006189929307E-2</v>
      </c>
      <c r="C34" s="58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6.020626030573404E-2</v>
      </c>
      <c r="D34" s="188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6.6551333709026134E-2</v>
      </c>
      <c r="E34" s="60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2.5305407447549413E-2</v>
      </c>
      <c r="F34" s="59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2.243467063016592E-2</v>
      </c>
      <c r="G34" s="57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3.233357048019754E-2</v>
      </c>
      <c r="H34" s="57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7.3519494069179334E-2</v>
      </c>
      <c r="I34" s="57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4.0379966583466556E-2</v>
      </c>
      <c r="J34" s="59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3.2068172867955172E-2</v>
      </c>
      <c r="K34" s="59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2.4671217940202793E-2</v>
      </c>
      <c r="L34" s="59"/>
      <c r="N34" s="57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6.7547433057989062E-2</v>
      </c>
      <c r="O34" s="58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6.3200312796296232E-2</v>
      </c>
      <c r="P34" s="58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8.797646823018769E-2</v>
      </c>
      <c r="Q34" s="59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4.8257148379441124E-2</v>
      </c>
      <c r="R34" s="60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1.882268050834443E-2</v>
      </c>
      <c r="S34" s="59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2.3580092647420236E-2</v>
      </c>
      <c r="T34" s="57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2.7402920964790901E-2</v>
      </c>
      <c r="U34" s="58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4.6191514149693837E-2</v>
      </c>
      <c r="V34" s="57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4.4687629525066511E-2</v>
      </c>
      <c r="W34" s="59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5.5847609172172588E-2</v>
      </c>
      <c r="X34" s="59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4.3127481175326172E-3</v>
      </c>
      <c r="Y34" s="59"/>
      <c r="Z34" s="38"/>
    </row>
    <row r="35" spans="1:39" ht="15" customHeight="1" outlineLevel="1">
      <c r="A35" s="58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2.1939859375209494E-5</v>
      </c>
      <c r="B35" s="181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81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88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5.0761047765738509E-3</v>
      </c>
      <c r="E35" s="180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59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5.1683166020329765E-3</v>
      </c>
      <c r="G35" s="57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1.2865937908518079E-2</v>
      </c>
      <c r="H35" s="183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83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59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1.3222464528035429E-2</v>
      </c>
      <c r="K35" s="59"/>
      <c r="L35" s="59"/>
      <c r="N35" s="57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7.2830941961898816E-3</v>
      </c>
      <c r="O35" s="58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3.1034299066565198E-3</v>
      </c>
      <c r="P35" s="58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6.5776184278985123E-4</v>
      </c>
      <c r="Q35" s="59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4.3513178117599608E-3</v>
      </c>
      <c r="R35" s="60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9.6969501755554254E-3</v>
      </c>
      <c r="S35" s="59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2.7394672272166649E-2</v>
      </c>
      <c r="T35" s="57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1.9838299639460153E-3</v>
      </c>
      <c r="U35" s="58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1.1183137981650325E-2</v>
      </c>
      <c r="V35" s="57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3.6116989596253518E-3</v>
      </c>
      <c r="W35" s="59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1.311937011778877E-2</v>
      </c>
      <c r="X35" s="59"/>
      <c r="Y35" s="59"/>
      <c r="Z35" s="38"/>
    </row>
    <row r="36" spans="1:39" ht="15" customHeight="1" outlineLevel="1">
      <c r="A36" s="352" t="s">
        <v>251</v>
      </c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N36" s="352" t="s">
        <v>251</v>
      </c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8"/>
    </row>
    <row r="37" spans="1:39" ht="15" customHeight="1" outlineLevel="1">
      <c r="A37" s="58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1.2119855782750763E-3</v>
      </c>
      <c r="B37" s="58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1.4014791358162755E-2</v>
      </c>
      <c r="C37" s="58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5.736974575547029E-2</v>
      </c>
      <c r="D37" s="188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6.3400638748281413E-3</v>
      </c>
      <c r="E37" s="60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1.2267568179827805E-3</v>
      </c>
      <c r="F37" s="59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8.8816718258456548E-5</v>
      </c>
      <c r="G37" s="57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2.4880939268169325E-3</v>
      </c>
      <c r="H37" s="57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9.9252479695790194E-3</v>
      </c>
      <c r="I37" s="57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1.4632251614292682E-2</v>
      </c>
      <c r="J37" s="59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4.7011174589537998E-5</v>
      </c>
      <c r="K37" s="182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82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59">
        <f ca="1">(IFERROR(INDIRECT("'en double'!" &amp; ADDRESS(MATCH(M1,'en double'!$A$1:$A$27,0),MATCH($I$1,'en double'!$A$1:$AA$1,0))),0) + IFERROR(INDIRECT("'en double'!" &amp; ADDRESS(MATCH(M1,'en double'!$A$1:$A$27,0),MATCH($G$1,'en double'!$A$1:$AA$1,0))),0) + IFERROR(INDIRECT("'en double'!" &amp; ADDRESS(MATCH(M1,'en double'!$A$1:$A$27,0),MATCH($H$1,'en double'!$A$1:$AA$1,0))),0) + IFERROR(INDIRECT("'en double'!" &amp; ADDRESS(MATCH(M1,'en double'!$A$1:$A$27,0),MATCH($J$1,'en double'!$A$1:$AA$1,0))),0) + IFERROR(INDIRECT("'en double'!" &amp; ADDRESS(MATCH(M1,'en double'!$A$1:$A$27,0),MATCH($K$1,'en double'!$A$1:$AA$1,0))),0) + IFERROR(INDIRECT("'en double'!" &amp; ADDRESS(MATCH(M1,'en double'!$A$1:$A$27,0),MATCH($L$1,'en double'!$A$1:$AA$1,0))),0) + IFERROR(INDIRECT("'en double'!" &amp; ADDRESS(MATCH(M1,'en double'!$A$1:$A$27,0),MATCH($F$2,'en double'!$A$1:$AA$1,0))),0) + IFERROR(INDIRECT("'en double'!" &amp; ADDRESS(MATCH(M1,'en double'!$A$1:$A$27,0),MATCH($G$2,'en double'!$A$1:$AA$1,0))),0) + IFERROR(INDIRECT("'en double'!" &amp; ADDRESS(MATCH(M1,'en double'!$A$1:$A$27,0),MATCH($H$2,'en double'!$A$1:$AA$1,0))),0) + IFERROR(INDIRECT("'en double'!" &amp; ADDRESS(MATCH(M1,'en double'!$A$1:$A$27,0),MATCH($I$2,'en double'!$A$1:$AA$1,0))),0) + IFERROR(INDIRECT("'en double'!" &amp; ADDRESS(MATCH(M1,'en double'!$A$1:$A$27,0),MATCH($J$2,'en double'!$A$1:$AA$1,0))),0) + IFERROR(INDIRECT("'en double'!" &amp; ADDRESS(MATCH(M1,'en double'!$A$1:$A$27,0),MATCH($K$2,'en double'!$A$1:$AA$1,0))),0) + IFERROR(INDIRECT("'en double'!" &amp; ADDRESS(MATCH(M1,'en double'!$A$1:$A$27,0),MATCH($F$3,'en double'!$A$1:$AA$1,0))),0) + IFERROR(INDIRECT("'en double'!" &amp; ADDRESS(MATCH(M1,'en double'!$A$1:$A$27,0),MATCH($G$3,'en double'!$A$1:$AA$1,0))),0) + IFERROR(INDIRECT("'en double'!" &amp; ADDRESS(MATCH(M1,'en double'!$A$1:$A$27,0),MATCH($H$3,'en double'!$A$1:$AA$1,0))),0) + IFERROR(INDIRECT("'en double'!" &amp; ADDRESS(MATCH(M1,'en double'!$A$1:$A$27,0),MATCH($I$3,'en double'!$A$1:$AA$1,0))),0) + IFERROR(INDIRECT("'en double'!" &amp; ADDRESS(MATCH(M1,'en double'!$A$1:$A$27,0),MATCH($J$3,'en double'!$A$1:$AA$1,0))),0) + IFERROR(INDIRECT("'en double'!" &amp; ADDRESS(MATCH(M1,'en double'!$A$1:$A$27,0),MATCH($F$1,'en double'!$A$1:$AA$1,0))),0)) / SUM('en double'!$B$2:$AA$27)</f>
        <v>0</v>
      </c>
      <c r="N37" s="194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8.4844081951515181E-4</v>
      </c>
      <c r="O37" s="58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1.865558622925086E-2</v>
      </c>
      <c r="P37" s="58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5.9396310501380655E-3</v>
      </c>
      <c r="Q37" s="59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7.9260008701694876E-3</v>
      </c>
      <c r="R37" s="60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3.96012432722342E-3</v>
      </c>
      <c r="S37" s="59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6.6160812982140787E-3</v>
      </c>
      <c r="T37" s="57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1.5376619566407502E-3</v>
      </c>
      <c r="U37" s="58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9.1781930326843026E-3</v>
      </c>
      <c r="V37" s="57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4.675495715109953E-3</v>
      </c>
      <c r="W37" s="59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1.5052329838705546E-2</v>
      </c>
      <c r="X37" s="59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2.5727510729816453E-3</v>
      </c>
      <c r="Y37" s="59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1.9295946280166862E-6</v>
      </c>
      <c r="Z37" s="38"/>
    </row>
    <row r="38" spans="1:39" ht="15" customHeight="1" outlineLevel="1">
      <c r="A38" s="58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2.6363984488729061E-2</v>
      </c>
      <c r="B38" s="58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1.270011919208878E-2</v>
      </c>
      <c r="C38" s="58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2.0833886521836317E-2</v>
      </c>
      <c r="D38" s="188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1.422158050623446E-2</v>
      </c>
      <c r="E38" s="60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6.1825343722917096E-3</v>
      </c>
      <c r="F38" s="59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3.8254258691278503E-3</v>
      </c>
      <c r="G38" s="57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2.2551715965109076E-2</v>
      </c>
      <c r="H38" s="57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1.5682897207141513E-2</v>
      </c>
      <c r="I38" s="57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1.9594868471179527E-2</v>
      </c>
      <c r="J38" s="59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3.7080749580338468E-2</v>
      </c>
      <c r="K38" s="59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8.3126917070862772E-3</v>
      </c>
      <c r="L38" s="59"/>
      <c r="N38" s="57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1.5136429232786318E-2</v>
      </c>
      <c r="O38" s="58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1.4537566730957987E-2</v>
      </c>
      <c r="P38" s="58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2.3383822702226411E-2</v>
      </c>
      <c r="Q38" s="59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2.1239072233390409E-2</v>
      </c>
      <c r="R38" s="60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5.8013298749141429E-3</v>
      </c>
      <c r="S38" s="59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5.8189902154353349E-3</v>
      </c>
      <c r="T38" s="57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2.9965110670729704E-2</v>
      </c>
      <c r="U38" s="58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1.7087306284211234E-2</v>
      </c>
      <c r="V38" s="57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7.9538959813698663E-3</v>
      </c>
      <c r="W38" s="59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1.0770291662537578E-2</v>
      </c>
      <c r="X38" s="59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3.3512698888132328E-4</v>
      </c>
      <c r="Y38" s="59"/>
      <c r="Z38" s="38"/>
    </row>
    <row r="39" spans="1:39" ht="15" customHeight="1" outlineLevel="1">
      <c r="A39" s="58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1.7596474398931311E-3</v>
      </c>
      <c r="B39" s="181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81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88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1.3331152528607041E-2</v>
      </c>
      <c r="E39" s="180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59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2.0562821785565445E-3</v>
      </c>
      <c r="G39" s="57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6.7676541177551768E-3</v>
      </c>
      <c r="H39" s="183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83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59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4.1047014690533878E-3</v>
      </c>
      <c r="K39" s="59"/>
      <c r="L39" s="59"/>
      <c r="N39" s="57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2.8472083845473809E-3</v>
      </c>
      <c r="O39" s="58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7.7189023946055407E-5</v>
      </c>
      <c r="P39" s="58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8.5029194220490387E-5</v>
      </c>
      <c r="Q39" s="59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1.4411173282369058E-2</v>
      </c>
      <c r="R39" s="60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3.1035060203835627E-3</v>
      </c>
      <c r="S39" s="59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7.2306800784937191E-3</v>
      </c>
      <c r="T39" s="57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4.7148549752845035E-4</v>
      </c>
      <c r="U39" s="58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5.0793966986779236E-3</v>
      </c>
      <c r="V39" s="57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1.2627781152811874E-4</v>
      </c>
      <c r="W39" s="59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4.3519465418748373E-3</v>
      </c>
      <c r="X39" s="59"/>
      <c r="Y39" s="59"/>
      <c r="Z39" s="38"/>
    </row>
    <row r="40" spans="1:39" ht="15" customHeight="1" outlineLevel="1">
      <c r="A40" s="354" t="s">
        <v>252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N40" s="354" t="s">
        <v>252</v>
      </c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8"/>
    </row>
    <row r="41" spans="1:39" ht="15" customHeight="1" outlineLevel="1">
      <c r="A41" s="58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3.056088632660973E-4</v>
      </c>
      <c r="B41" s="58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5.4932225592096515E-3</v>
      </c>
      <c r="C41" s="58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4.994282982550044E-2</v>
      </c>
      <c r="D41" s="188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1.2815858217805273E-2</v>
      </c>
      <c r="E41" s="60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1.0310854446761951E-4</v>
      </c>
      <c r="F41" s="59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6.8540527660822703E-4</v>
      </c>
      <c r="G41" s="57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8.5972497715184858E-3</v>
      </c>
      <c r="H41" s="57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2.4093276336475601E-2</v>
      </c>
      <c r="I41" s="57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2.7835483121741431E-2</v>
      </c>
      <c r="J41" s="59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8.8103036244202258E-3</v>
      </c>
      <c r="K41" s="182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82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57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1.4432547849774632E-3</v>
      </c>
      <c r="O41" s="58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6.7247453005484827E-3</v>
      </c>
      <c r="P41" s="58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1.0434627019079807E-3</v>
      </c>
      <c r="Q41" s="59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1.893567109634477E-2</v>
      </c>
      <c r="R41" s="60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1.0735818828470101E-2</v>
      </c>
      <c r="S41" s="59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1.4334785390050763E-2</v>
      </c>
      <c r="T41" s="57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6.0626520235547788E-3</v>
      </c>
      <c r="U41" s="58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2.413572952958843E-2</v>
      </c>
      <c r="V41" s="57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3.716781902255515E-2</v>
      </c>
      <c r="W41" s="59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3.2196513670889722E-2</v>
      </c>
      <c r="X41" s="59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7.1860877263389567E-3</v>
      </c>
      <c r="Y41" s="59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1.6653710054837887E-6</v>
      </c>
      <c r="Z41" s="38"/>
    </row>
    <row r="42" spans="1:39" ht="15" customHeight="1" outlineLevel="1">
      <c r="A42" s="58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9.213753665038342E-2</v>
      </c>
      <c r="B42" s="58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4.6559562666353672E-2</v>
      </c>
      <c r="C42" s="58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5.2384343930689276E-2</v>
      </c>
      <c r="D42" s="188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5.0861818438521521E-2</v>
      </c>
      <c r="E42" s="60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1.3871560318047413E-2</v>
      </c>
      <c r="F42" s="59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1.7776415938061008E-2</v>
      </c>
      <c r="G42" s="57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4.0764627880683003E-2</v>
      </c>
      <c r="H42" s="57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4.3125620850096351E-2</v>
      </c>
      <c r="I42" s="57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5.4439675511872933E-2</v>
      </c>
      <c r="J42" s="59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7.2932553381527071E-2</v>
      </c>
      <c r="K42" s="59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1.7511097935857929E-2</v>
      </c>
      <c r="L42" s="59"/>
      <c r="N42" s="57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7.0321388341293589E-2</v>
      </c>
      <c r="O42" s="58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7.667155929907124E-2</v>
      </c>
      <c r="P42" s="58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8.5168691465289603E-2</v>
      </c>
      <c r="Q42" s="59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6.1072385344194735E-2</v>
      </c>
      <c r="R42" s="60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2.6064275211343531E-2</v>
      </c>
      <c r="S42" s="59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2.6796652316122483E-2</v>
      </c>
      <c r="T42" s="57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3.7663042779895399E-2</v>
      </c>
      <c r="U42" s="58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3.6996956461415716E-2</v>
      </c>
      <c r="V42" s="57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3.7115209575656165E-2</v>
      </c>
      <c r="W42" s="59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4.0201923308301565E-2</v>
      </c>
      <c r="X42" s="59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3.2326570419075268E-3</v>
      </c>
      <c r="Y42" s="59"/>
      <c r="Z42" s="38"/>
    </row>
    <row r="43" spans="1:39" ht="15" customHeight="1" outlineLevel="1">
      <c r="A43" s="58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6.7816238325674216E-4</v>
      </c>
      <c r="B43" s="181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81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88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1.235926830759302E-2</v>
      </c>
      <c r="E43" s="180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59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3.6938620185725099E-3</v>
      </c>
      <c r="G43" s="57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1.3257100780258945E-2</v>
      </c>
      <c r="H43" s="183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83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59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6.2497904639274926E-3</v>
      </c>
      <c r="K43" s="59"/>
      <c r="L43" s="59"/>
      <c r="N43" s="57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1.2982526068683692E-5</v>
      </c>
      <c r="O43" s="58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2.1980450166382464E-3</v>
      </c>
      <c r="P43" s="58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5.8594128908425044E-4</v>
      </c>
      <c r="Q43" s="59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2.9034833129357317E-3</v>
      </c>
      <c r="R43" s="60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1.7312924571691746E-2</v>
      </c>
      <c r="S43" s="59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2.0630030115844415E-2</v>
      </c>
      <c r="T43" s="57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1.505436902749486E-3</v>
      </c>
      <c r="U43" s="58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1.1119339141406176E-2</v>
      </c>
      <c r="V43" s="57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3.1087050131554639E-3</v>
      </c>
      <c r="W43" s="59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1.257310460343118E-2</v>
      </c>
      <c r="X43" s="59"/>
      <c r="Y43" s="59"/>
      <c r="Z43" s="38"/>
    </row>
    <row r="44" spans="1:39" ht="15" customHeight="1" outlineLevel="1">
      <c r="A44" s="352" t="s">
        <v>253</v>
      </c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N44" s="352" t="s">
        <v>253</v>
      </c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8"/>
    </row>
    <row r="45" spans="1:39" ht="15" customHeight="1" outlineLevel="1">
      <c r="A45" s="58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4.8574680605566824E-4</v>
      </c>
      <c r="B45" s="58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1.0633940920379505E-2</v>
      </c>
      <c r="C45" s="58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6.2671729603860239E-3</v>
      </c>
      <c r="D45" s="188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5.9118362124358633E-3</v>
      </c>
      <c r="E45" s="60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2.0108782668220707E-3</v>
      </c>
      <c r="F45" s="59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1.3181850800299562E-4</v>
      </c>
      <c r="G45" s="57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4.9388218489773089E-3</v>
      </c>
      <c r="H45" s="57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2.1524143828892305E-2</v>
      </c>
      <c r="I45" s="57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1.5384372077907178E-2</v>
      </c>
      <c r="J45" s="59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1.6612704857115082E-3</v>
      </c>
      <c r="K45" s="182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82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57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5.026141051711017E-3</v>
      </c>
      <c r="O45" s="58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1.5165413569631045E-2</v>
      </c>
      <c r="P45" s="58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9.3873713294853056E-3</v>
      </c>
      <c r="Q45" s="59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3.8082789263357109E-4</v>
      </c>
      <c r="R45" s="60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7.9775168054166297E-3</v>
      </c>
      <c r="S45" s="59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1.4772628867388423E-3</v>
      </c>
      <c r="T45" s="57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1.9843388231738758E-3</v>
      </c>
      <c r="U45" s="58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5.6020433747318446E-3</v>
      </c>
      <c r="V45" s="57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1.046947064912726E-2</v>
      </c>
      <c r="W45" s="59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1.1639373256062747E-2</v>
      </c>
      <c r="X45" s="59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1.636915337404479E-3</v>
      </c>
      <c r="Y45" s="59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2.1358098643202059E-4</v>
      </c>
      <c r="Z45" s="38"/>
    </row>
    <row r="46" spans="1:39" ht="15" customHeight="1" outlineLevel="1">
      <c r="A46" s="58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4.840917438205989E-2</v>
      </c>
      <c r="B46" s="58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3.0481122160397441E-2</v>
      </c>
      <c r="C46" s="58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2.369993834007111E-2</v>
      </c>
      <c r="D46" s="188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2.1566745438346226E-2</v>
      </c>
      <c r="E46" s="60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1.6834778726645745E-2</v>
      </c>
      <c r="F46" s="59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5.39408918515918E-3</v>
      </c>
      <c r="G46" s="57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2.1323609688156709E-2</v>
      </c>
      <c r="H46" s="57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3.7316525594477401E-2</v>
      </c>
      <c r="I46" s="57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1.1421781001395983E-2</v>
      </c>
      <c r="J46" s="59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6.0751732829780842E-3</v>
      </c>
      <c r="K46" s="59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8.4313428290184855E-3</v>
      </c>
      <c r="L46" s="59"/>
      <c r="N46" s="57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1.7373193047314807E-2</v>
      </c>
      <c r="O46" s="58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6.0828934597154201E-3</v>
      </c>
      <c r="P46" s="58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3.0483871725305617E-2</v>
      </c>
      <c r="Q46" s="59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1.206648045560663E-2</v>
      </c>
      <c r="R46" s="60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4.0117641531941094E-3</v>
      </c>
      <c r="S46" s="59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4.7371192212576655E-3</v>
      </c>
      <c r="T46" s="57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1.5091482215131008E-2</v>
      </c>
      <c r="U46" s="58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2.0386142366506068E-2</v>
      </c>
      <c r="V46" s="57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1.4703062992698194E-2</v>
      </c>
      <c r="W46" s="59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2.2819848361210263E-2</v>
      </c>
      <c r="X46" s="59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1.6587405698705396E-3</v>
      </c>
      <c r="Y46" s="59"/>
      <c r="Z46" s="38"/>
    </row>
    <row r="47" spans="1:39" ht="15" customHeight="1" outlineLevel="1">
      <c r="A47" s="58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4.4770642734186716E-4</v>
      </c>
      <c r="B47" s="181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81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88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8.8072077934581144E-3</v>
      </c>
      <c r="E47" s="180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59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4.5593586646687535E-3</v>
      </c>
      <c r="G47" s="57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5.064956471084521E-3</v>
      </c>
      <c r="H47" s="183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83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59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3.9311445024540299E-3</v>
      </c>
      <c r="K47" s="59"/>
      <c r="L47" s="59"/>
      <c r="N47" s="57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1.3648383383790522E-2</v>
      </c>
      <c r="O47" s="58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1.1514950927389662E-3</v>
      </c>
      <c r="P47" s="58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1.6043455111257101E-4</v>
      </c>
      <c r="Q47" s="59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1.4925578489268105E-2</v>
      </c>
      <c r="R47" s="60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1.1074496911447725E-4</v>
      </c>
      <c r="S47" s="59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1.0877318848877996E-2</v>
      </c>
      <c r="T47" s="57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1.0610490368874264E-3</v>
      </c>
      <c r="U47" s="58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2.1287747181374019E-3</v>
      </c>
      <c r="V47" s="57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5.0207706743455303E-4</v>
      </c>
      <c r="W47" s="59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1.8363502285501962E-3</v>
      </c>
      <c r="X47" s="59"/>
      <c r="Y47" s="59"/>
      <c r="Z47" s="38"/>
    </row>
    <row r="48" spans="1:39" ht="15" customHeight="1">
      <c r="B48" s="128" t="s">
        <v>262</v>
      </c>
      <c r="C48" s="128" t="s">
        <v>261</v>
      </c>
      <c r="D48" s="128" t="s">
        <v>264</v>
      </c>
      <c r="E48" s="128" t="s">
        <v>263</v>
      </c>
      <c r="F48" s="127" t="s">
        <v>265</v>
      </c>
      <c r="O48" s="128" t="s">
        <v>262</v>
      </c>
      <c r="P48" s="128" t="s">
        <v>261</v>
      </c>
      <c r="Q48" s="128" t="s">
        <v>264</v>
      </c>
      <c r="R48" s="128" t="s">
        <v>263</v>
      </c>
      <c r="S48" s="127" t="s">
        <v>265</v>
      </c>
      <c r="Z48" s="38"/>
      <c r="AM48" s="140"/>
    </row>
    <row r="49" spans="1:39" ht="15" customHeight="1">
      <c r="B49" s="128" t="s">
        <v>257</v>
      </c>
      <c r="C49" s="128" t="s">
        <v>258</v>
      </c>
      <c r="D49" s="128" t="s">
        <v>259</v>
      </c>
      <c r="E49" s="128" t="s">
        <v>260</v>
      </c>
      <c r="F49" s="128" t="s">
        <v>256</v>
      </c>
      <c r="H49" s="128" t="s">
        <v>544</v>
      </c>
      <c r="I49" s="195">
        <f ca="1">SUM(B7:C13)</f>
        <v>0.99999999999999989</v>
      </c>
      <c r="O49" s="128" t="s">
        <v>257</v>
      </c>
      <c r="P49" s="128" t="s">
        <v>258</v>
      </c>
      <c r="Q49" s="128" t="s">
        <v>259</v>
      </c>
      <c r="R49" s="128" t="s">
        <v>260</v>
      </c>
      <c r="S49" s="128" t="s">
        <v>256</v>
      </c>
      <c r="U49" s="128" t="s">
        <v>544</v>
      </c>
      <c r="V49" s="195">
        <f ca="1">SUM(O7:P13)</f>
        <v>1.0000000000000002</v>
      </c>
      <c r="Z49" s="38"/>
      <c r="AM49" s="140"/>
    </row>
    <row r="50" spans="1:39" ht="15" customHeight="1">
      <c r="A50" s="3" t="s">
        <v>212</v>
      </c>
      <c r="B50" s="5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9.213753665038342E-2</v>
      </c>
      <c r="C50" s="5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4.840917438205989E-2</v>
      </c>
      <c r="D50" s="5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8.6031677288761529E-2</v>
      </c>
      <c r="E50" s="5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2.6363984488729061E-2</v>
      </c>
      <c r="F50" s="5">
        <f t="shared" ref="F50:F75" ca="1" si="23">B50+D50-C50-E50</f>
        <v>0.103396055068356</v>
      </c>
      <c r="I50" s="195">
        <f ca="1">SUM(B14:C16)</f>
        <v>1.0000000000000002</v>
      </c>
      <c r="K50" s="5"/>
      <c r="M50" s="159"/>
      <c r="N50" s="121" t="s">
        <v>174</v>
      </c>
      <c r="O50" s="5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8.5168691465289603E-2</v>
      </c>
      <c r="P50" s="5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3.0483871725305617E-2</v>
      </c>
      <c r="Q50" s="5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8.797646823018769E-2</v>
      </c>
      <c r="R50" s="5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2.3383822702226411E-2</v>
      </c>
      <c r="S50" s="5">
        <f t="shared" ref="S50:S82" ca="1" si="24">O50+Q50-P50-R50</f>
        <v>0.11927746526794525</v>
      </c>
      <c r="T50" s="5"/>
      <c r="V50" s="195">
        <f ca="1">SUM(O14:P16)</f>
        <v>1</v>
      </c>
      <c r="W50" s="5"/>
      <c r="X50" s="5"/>
      <c r="Z50" s="38"/>
      <c r="AB50" s="48"/>
      <c r="AC50" s="48"/>
      <c r="AM50" s="140"/>
    </row>
    <row r="51" spans="1:39" ht="15" customHeight="1">
      <c r="A51" s="3" t="s">
        <v>213</v>
      </c>
      <c r="B51" s="5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3.7316525594477401E-2</v>
      </c>
      <c r="C51" s="5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4.3125620850096351E-2</v>
      </c>
      <c r="D51" s="5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1.5682897207141513E-2</v>
      </c>
      <c r="E51" s="5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7.3519494069179334E-2</v>
      </c>
      <c r="F51" s="5">
        <f t="shared" ca="1" si="23"/>
        <v>-6.3645692117656777E-2</v>
      </c>
      <c r="I51" s="195">
        <f ca="1">SUM(H22:H23)</f>
        <v>0.99999999999999933</v>
      </c>
      <c r="J51" s="189" t="s">
        <v>553</v>
      </c>
      <c r="K51" s="5" t="s">
        <v>359</v>
      </c>
      <c r="M51" s="159"/>
      <c r="N51" s="121" t="s">
        <v>165</v>
      </c>
      <c r="O51" s="5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7.0321388341293589E-2</v>
      </c>
      <c r="P51" s="5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1.7373193047314807E-2</v>
      </c>
      <c r="Q51" s="5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6.7547433057989062E-2</v>
      </c>
      <c r="R51" s="5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1.5136429232786318E-2</v>
      </c>
      <c r="S51" s="5">
        <f t="shared" ca="1" si="24"/>
        <v>0.10535919911918151</v>
      </c>
      <c r="V51" s="195">
        <f ca="1">SUM(U22:U23)</f>
        <v>1.0000000000000002</v>
      </c>
      <c r="W51" s="5"/>
      <c r="Z51" s="38"/>
      <c r="AB51" s="48"/>
      <c r="AC51" s="48"/>
      <c r="AM51" s="140"/>
    </row>
    <row r="52" spans="1:39" ht="15" customHeight="1">
      <c r="A52" s="3" t="s">
        <v>214</v>
      </c>
      <c r="B52" s="5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4.6559562666353672E-2</v>
      </c>
      <c r="C52" s="5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3.0481122160397441E-2</v>
      </c>
      <c r="D52" s="5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7.935006189929307E-2</v>
      </c>
      <c r="E52" s="5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1.270011919208878E-2</v>
      </c>
      <c r="F52" s="5">
        <f t="shared" ca="1" si="23"/>
        <v>8.272838321316052E-2</v>
      </c>
      <c r="H52" s="128" t="s">
        <v>553</v>
      </c>
      <c r="I52" s="195">
        <f ca="1">SUM(A33:L39)</f>
        <v>0.99999999999999911</v>
      </c>
      <c r="K52" s="5" t="s">
        <v>554</v>
      </c>
      <c r="M52" s="159"/>
      <c r="N52" s="121" t="s">
        <v>160</v>
      </c>
      <c r="O52" s="5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7.667155929907124E-2</v>
      </c>
      <c r="P52" s="5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6.0828934597154201E-3</v>
      </c>
      <c r="Q52" s="5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6.3200312796296232E-2</v>
      </c>
      <c r="R52" s="5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1.4537566730957987E-2</v>
      </c>
      <c r="S52" s="5">
        <f t="shared" ca="1" si="24"/>
        <v>0.11925141190469407</v>
      </c>
      <c r="V52" s="195">
        <f ca="1">SUM(N33:Y39)</f>
        <v>0.99999999999999978</v>
      </c>
      <c r="W52" s="5"/>
      <c r="Z52" s="38"/>
      <c r="AB52" s="48"/>
      <c r="AC52" s="48"/>
    </row>
    <row r="53" spans="1:39" ht="15" customHeight="1">
      <c r="A53" s="3" t="s">
        <v>215</v>
      </c>
      <c r="B53" s="5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5.2384343930689276E-2</v>
      </c>
      <c r="C53" s="5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2.369993834007111E-2</v>
      </c>
      <c r="D53" s="5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6.020626030573404E-2</v>
      </c>
      <c r="E53" s="5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2.0833886521836317E-2</v>
      </c>
      <c r="F53" s="5">
        <f t="shared" ca="1" si="23"/>
        <v>6.8056779374515874E-2</v>
      </c>
      <c r="I53" s="195">
        <f ca="1">SUM(A41:L47)</f>
        <v>0.99999999999999956</v>
      </c>
      <c r="J53" s="128" t="s">
        <v>553</v>
      </c>
      <c r="K53" s="5" t="s">
        <v>360</v>
      </c>
      <c r="M53" s="159"/>
      <c r="N53" s="121" t="s">
        <v>168</v>
      </c>
      <c r="O53" s="5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6.1072385344194735E-2</v>
      </c>
      <c r="P53" s="5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1.206648045560663E-2</v>
      </c>
      <c r="Q53" s="5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4.8257148379441124E-2</v>
      </c>
      <c r="R53" s="5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2.1239072233390409E-2</v>
      </c>
      <c r="S53" s="5">
        <f t="shared" ca="1" si="24"/>
        <v>7.602398103463881E-2</v>
      </c>
      <c r="V53" s="195">
        <f ca="1">SUM(N41:Y47)</f>
        <v>1.0000000000000004</v>
      </c>
      <c r="W53" s="5"/>
      <c r="Z53" s="38"/>
      <c r="AB53" s="48"/>
      <c r="AC53" s="48"/>
    </row>
    <row r="54" spans="1:39" ht="15" customHeight="1">
      <c r="A54" s="3" t="s">
        <v>216</v>
      </c>
      <c r="B54" s="5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5.0861818438521521E-2</v>
      </c>
      <c r="C54" s="5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2.1566745438346226E-2</v>
      </c>
      <c r="D54" s="5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6.6551333709026134E-2</v>
      </c>
      <c r="E54" s="5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1.422158050623446E-2</v>
      </c>
      <c r="F54" s="5">
        <f t="shared" ca="1" si="23"/>
        <v>8.1624826202966988E-2</v>
      </c>
      <c r="H54" s="128" t="s">
        <v>553</v>
      </c>
      <c r="I54" s="195">
        <f ca="1">SUM(B50:C75)</f>
        <v>0.99999999999999944</v>
      </c>
      <c r="K54" s="5"/>
      <c r="M54" s="159"/>
      <c r="N54" s="121" t="s">
        <v>173</v>
      </c>
      <c r="O54" s="5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2.2819848361210263E-2</v>
      </c>
      <c r="P54" s="5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4.0201923308301565E-2</v>
      </c>
      <c r="Q54" s="5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1.0770291662537578E-2</v>
      </c>
      <c r="R54" s="5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5.5847609172172588E-2</v>
      </c>
      <c r="S54" s="5">
        <f t="shared" ca="1" si="24"/>
        <v>-6.2459392456726312E-2</v>
      </c>
      <c r="V54" s="195">
        <f ca="1">SUM(O50:P82)</f>
        <v>1.0000000000000004</v>
      </c>
      <c r="W54" s="5"/>
      <c r="AB54" s="48"/>
      <c r="AC54" s="48"/>
    </row>
    <row r="55" spans="1:39" ht="15" customHeight="1">
      <c r="A55" s="3" t="s">
        <v>217</v>
      </c>
      <c r="B55" s="5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6.0751732829780842E-3</v>
      </c>
      <c r="C55" s="5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7.2932553381527071E-2</v>
      </c>
      <c r="D55" s="5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3.7080749580338468E-2</v>
      </c>
      <c r="E55" s="5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3.2068172867955172E-2</v>
      </c>
      <c r="F55" s="5">
        <f t="shared" ca="1" si="23"/>
        <v>-6.1844803386165693E-2</v>
      </c>
      <c r="H55" s="128" t="s">
        <v>553</v>
      </c>
      <c r="I55" s="195">
        <f ca="1">SUM(D50:E75)</f>
        <v>0.99999999999999933</v>
      </c>
      <c r="K55" s="5"/>
      <c r="M55" s="159"/>
      <c r="N55" s="121" t="s">
        <v>178</v>
      </c>
      <c r="O55" s="5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2.0386142366506068E-2</v>
      </c>
      <c r="P55" s="5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3.6996956461415716E-2</v>
      </c>
      <c r="Q55" s="5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1.7087306284211234E-2</v>
      </c>
      <c r="R55" s="5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4.6191514149693837E-2</v>
      </c>
      <c r="S55" s="5">
        <f t="shared" ca="1" si="24"/>
        <v>-4.5715021960392246E-2</v>
      </c>
      <c r="V55" s="195">
        <f ca="1">SUM(Q50:R82)</f>
        <v>0.99999999999999989</v>
      </c>
      <c r="W55" s="5"/>
      <c r="AB55" s="48"/>
      <c r="AC55" s="48"/>
    </row>
    <row r="56" spans="1:39" ht="15" customHeight="1">
      <c r="A56" s="3" t="s">
        <v>219</v>
      </c>
      <c r="B56" s="5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1.1421781001395983E-2</v>
      </c>
      <c r="C56" s="5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5.4439675511872933E-2</v>
      </c>
      <c r="D56" s="5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1.9594868471179527E-2</v>
      </c>
      <c r="E56" s="5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4.0379966583466556E-2</v>
      </c>
      <c r="F56" s="5">
        <f t="shared" ca="1" si="23"/>
        <v>-6.3802992622763982E-2</v>
      </c>
      <c r="I56" s="177">
        <f ca="1">SUM(G8:G15)</f>
        <v>1</v>
      </c>
      <c r="K56" s="5"/>
      <c r="M56" s="159"/>
      <c r="N56" s="121" t="s">
        <v>177</v>
      </c>
      <c r="O56" s="5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1.5091482215131008E-2</v>
      </c>
      <c r="P56" s="5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3.7663042779895399E-2</v>
      </c>
      <c r="Q56" s="5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2.9965110670729704E-2</v>
      </c>
      <c r="R56" s="5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2.7402920964790901E-2</v>
      </c>
      <c r="S56" s="5">
        <f t="shared" ca="1" si="24"/>
        <v>-2.0009370858825589E-2</v>
      </c>
      <c r="V56" s="177">
        <f ca="1">SUM(T8:T15)</f>
        <v>1</v>
      </c>
      <c r="W56" s="5"/>
      <c r="AB56" s="48"/>
      <c r="AC56" s="48"/>
    </row>
    <row r="57" spans="1:39" ht="15" customHeight="1">
      <c r="A57" s="3" t="s">
        <v>218</v>
      </c>
      <c r="B57" s="5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2.1323609688156709E-2</v>
      </c>
      <c r="C57" s="5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4.0764627880683003E-2</v>
      </c>
      <c r="D57" s="5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2.2551715965109076E-2</v>
      </c>
      <c r="E57" s="5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3.233357048019754E-2</v>
      </c>
      <c r="F57" s="5">
        <f t="shared" ca="1" si="23"/>
        <v>-2.9222872707614762E-2</v>
      </c>
      <c r="I57" s="177">
        <f ca="1">I16/SUM('en double'!B2,'en double'!C3,'en double'!D4,'en double'!E5,'en double'!F6,'en double'!G7,'en double'!H8,'en double'!I9,'en double'!J10,'en double'!K11,'en double'!L12,'en double'!M13,'en double'!N14,'en double'!O15,'en double'!P16,'en double'!Q17,'en double'!R18,'en double'!S19,'en double'!T20,'en double'!U21,'en double'!V22,'en double'!W23,'en double'!X24,'en double'!Y25,'en double'!Z26,'en double'!AA27)</f>
        <v>0.99999999999999956</v>
      </c>
      <c r="K57" s="5"/>
      <c r="M57" s="159"/>
      <c r="N57" s="121" t="s">
        <v>176</v>
      </c>
      <c r="O57" s="5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1.4703062992698194E-2</v>
      </c>
      <c r="P57" s="5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3.7115209575656165E-2</v>
      </c>
      <c r="Q57" s="5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7.9538959813698663E-3</v>
      </c>
      <c r="R57" s="5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4.4687629525066511E-2</v>
      </c>
      <c r="S57" s="5">
        <f t="shared" ca="1" si="24"/>
        <v>-5.9145880126654615E-2</v>
      </c>
      <c r="V57" s="177">
        <f ca="1">V16/SUM('ru double'!B2,'ru double'!C3,'ru double'!D4,'ru double'!E5,'ru double'!F6,'ru double'!G7,'ru double'!H8,'ru double'!I9,'ru double'!J10,'ru double'!K11,'ru double'!L12,'ru double'!M13,'ru double'!N14,'ru double'!O15,'ru double'!P16,'ru double'!Q17,'ru double'!R18,'ru double'!S19,'ru double'!T20,'ru double'!U21,'ru double'!V22,'ru double'!W23,'ru double'!X24,'ru double'!Y25,'ru double'!Z26,'ru double'!AA27,'ru double'!AB28,'ru double'!AC29,'ru double'!AD30,'ru double'!AE31,'ru double'!AF32,'ru double'!AG33,'ru double'!AH34)</f>
        <v>1.0000000000000002</v>
      </c>
      <c r="W57" s="5"/>
      <c r="AB57" s="48"/>
      <c r="AC57" s="48"/>
    </row>
    <row r="58" spans="1:39" ht="15" customHeight="1">
      <c r="A58" s="3" t="s">
        <v>220</v>
      </c>
      <c r="B58" s="5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4.994282982550044E-2</v>
      </c>
      <c r="C58" s="5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6.2671729603860239E-3</v>
      </c>
      <c r="D58" s="5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4.4995871650385742E-3</v>
      </c>
      <c r="E58" s="5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5.736974575547029E-2</v>
      </c>
      <c r="F58" s="5">
        <f t="shared" ca="1" si="23"/>
        <v>-9.1945017253173E-3</v>
      </c>
      <c r="I58" s="5"/>
      <c r="K58" s="5"/>
      <c r="M58" s="159"/>
      <c r="N58" s="121" t="s">
        <v>162</v>
      </c>
      <c r="O58" s="5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1.1639373256062747E-2</v>
      </c>
      <c r="P58" s="5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3.2196513670889722E-2</v>
      </c>
      <c r="Q58" s="5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1.5052329838705546E-2</v>
      </c>
      <c r="R58" s="5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3.4795587867113092E-2</v>
      </c>
      <c r="S58" s="5">
        <f t="shared" ca="1" si="24"/>
        <v>-4.030039844323452E-2</v>
      </c>
      <c r="V58" s="5"/>
      <c r="W58" s="5"/>
      <c r="AB58" s="48"/>
      <c r="AC58" s="48"/>
    </row>
    <row r="59" spans="1:39" ht="15" customHeight="1">
      <c r="A59" s="3" t="s">
        <v>222</v>
      </c>
      <c r="B59" s="5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1.5384372077907178E-2</v>
      </c>
      <c r="C59" s="5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2.7835483121741431E-2</v>
      </c>
      <c r="D59" s="5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1.4632251614292682E-2</v>
      </c>
      <c r="E59" s="5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2.7886066890854898E-2</v>
      </c>
      <c r="F59" s="5">
        <f t="shared" ca="1" si="23"/>
        <v>-2.5704926320396469E-2</v>
      </c>
      <c r="I59" s="5"/>
      <c r="K59" s="5"/>
      <c r="M59" s="159"/>
      <c r="N59" s="121" t="s">
        <v>171</v>
      </c>
      <c r="O59" s="5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1.046947064912726E-2</v>
      </c>
      <c r="P59" s="5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3.716781902255515E-2</v>
      </c>
      <c r="Q59" s="5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4.675495715109953E-3</v>
      </c>
      <c r="R59" s="5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3.9403078847139991E-2</v>
      </c>
      <c r="S59" s="5">
        <f t="shared" ca="1" si="24"/>
        <v>-6.1425931505457929E-2</v>
      </c>
      <c r="V59" s="5"/>
      <c r="W59" s="5"/>
      <c r="AB59" s="48"/>
      <c r="AC59" s="48"/>
    </row>
    <row r="60" spans="1:39" ht="15" customHeight="1">
      <c r="A60" s="3" t="s">
        <v>221</v>
      </c>
      <c r="B60" s="5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2.1524143828892305E-2</v>
      </c>
      <c r="C60" s="5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2.4093276336475601E-2</v>
      </c>
      <c r="D60" s="5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9.9252479695790194E-3</v>
      </c>
      <c r="E60" s="5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2.0334323769169625E-2</v>
      </c>
      <c r="F60" s="5">
        <f t="shared" ca="1" si="23"/>
        <v>-1.2978208307173902E-2</v>
      </c>
      <c r="I60" s="5"/>
      <c r="K60" s="5"/>
      <c r="M60" s="159"/>
      <c r="N60" s="121" t="s">
        <v>170</v>
      </c>
      <c r="O60" s="5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1.0877318848877996E-2</v>
      </c>
      <c r="P60" s="5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2.0630030115844415E-2</v>
      </c>
      <c r="Q60" s="5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7.2306800784937191E-3</v>
      </c>
      <c r="R60" s="5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2.7394672272166649E-2</v>
      </c>
      <c r="S60" s="5">
        <f t="shared" ca="1" si="24"/>
        <v>-2.9916703460639349E-2</v>
      </c>
      <c r="U60" s="5"/>
      <c r="W60" s="5"/>
      <c r="AB60" s="48"/>
      <c r="AC60" s="48"/>
    </row>
    <row r="61" spans="1:39" ht="15" customHeight="1">
      <c r="A61" s="3" t="s">
        <v>224</v>
      </c>
      <c r="B61" s="5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8.4313428290184855E-3</v>
      </c>
      <c r="C61" s="5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1.7511097935857929E-2</v>
      </c>
      <c r="D61" s="5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8.3126917070862772E-3</v>
      </c>
      <c r="E61" s="5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2.4671217940202793E-2</v>
      </c>
      <c r="F61" s="5">
        <f t="shared" ca="1" si="23"/>
        <v>-2.5438281339955959E-2</v>
      </c>
      <c r="I61" s="5"/>
      <c r="K61" s="5"/>
      <c r="M61" s="159"/>
      <c r="N61" s="121" t="s">
        <v>172</v>
      </c>
      <c r="O61" s="5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4.7371192212576655E-3</v>
      </c>
      <c r="P61" s="5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2.6796652316122483E-2</v>
      </c>
      <c r="Q61" s="5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5.8189902154353349E-3</v>
      </c>
      <c r="R61" s="5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2.3580092647420236E-2</v>
      </c>
      <c r="S61" s="5">
        <f t="shared" ca="1" si="24"/>
        <v>-3.9820635526849724E-2</v>
      </c>
      <c r="U61" s="5"/>
      <c r="W61" s="5"/>
      <c r="AB61" s="48"/>
      <c r="AC61" s="48"/>
    </row>
    <row r="62" spans="1:39" ht="15" customHeight="1">
      <c r="A62" s="3" t="s">
        <v>223</v>
      </c>
      <c r="B62" s="5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1.3871560318047413E-2</v>
      </c>
      <c r="C62" s="5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1.6834778726645745E-2</v>
      </c>
      <c r="D62" s="5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2.5305407447549413E-2</v>
      </c>
      <c r="E62" s="5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6.1825343722917096E-3</v>
      </c>
      <c r="F62" s="5">
        <f t="shared" ca="1" si="23"/>
        <v>1.6159654666659376E-2</v>
      </c>
      <c r="I62" s="5"/>
      <c r="K62" s="5"/>
      <c r="M62" s="159"/>
      <c r="N62" s="121" t="s">
        <v>164</v>
      </c>
      <c r="O62" s="5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5.6020433747318446E-3</v>
      </c>
      <c r="P62" s="5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2.413572952958843E-2</v>
      </c>
      <c r="Q62" s="5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9.1781930326843026E-3</v>
      </c>
      <c r="R62" s="5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2.354228023052202E-2</v>
      </c>
      <c r="S62" s="5">
        <f t="shared" ca="1" si="24"/>
        <v>-3.2897773352694303E-2</v>
      </c>
      <c r="U62" s="5"/>
      <c r="W62" s="5"/>
      <c r="AB62" s="48"/>
      <c r="AC62" s="48"/>
    </row>
    <row r="63" spans="1:39" ht="15" customHeight="1">
      <c r="A63" s="3" t="s">
        <v>225</v>
      </c>
      <c r="B63" s="5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5.39408918515918E-3</v>
      </c>
      <c r="C63" s="5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1.7776415938061008E-2</v>
      </c>
      <c r="D63" s="5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3.8254258691278503E-3</v>
      </c>
      <c r="E63" s="5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2.243467063016592E-2</v>
      </c>
      <c r="F63" s="5">
        <f t="shared" ca="1" si="23"/>
        <v>-3.0991571513939897E-2</v>
      </c>
      <c r="M63" s="159"/>
      <c r="N63" s="121" t="s">
        <v>175</v>
      </c>
      <c r="O63" s="5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6.7247453005484827E-3</v>
      </c>
      <c r="P63" s="5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1.5165413569631045E-2</v>
      </c>
      <c r="Q63" s="5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1.0701977036297251E-2</v>
      </c>
      <c r="R63" s="5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1.865558622925086E-2</v>
      </c>
      <c r="S63" s="5">
        <f t="shared" ca="1" si="24"/>
        <v>-1.6394277462036172E-2</v>
      </c>
      <c r="U63" s="5"/>
      <c r="W63" s="5"/>
      <c r="AB63" s="48"/>
      <c r="AC63" s="48"/>
    </row>
    <row r="64" spans="1:39" ht="15" customHeight="1">
      <c r="A64" s="3" t="s">
        <v>228</v>
      </c>
      <c r="B64" s="5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4.9388218489773089E-3</v>
      </c>
      <c r="C64" s="5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8.5972497715184858E-3</v>
      </c>
      <c r="D64" s="5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2.4880939268169325E-3</v>
      </c>
      <c r="E64" s="5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2.0365542546164045E-2</v>
      </c>
      <c r="F64" s="5">
        <f t="shared" ca="1" si="23"/>
        <v>-2.153587654188829E-2</v>
      </c>
      <c r="M64" s="159"/>
      <c r="N64" s="121" t="s">
        <v>179</v>
      </c>
      <c r="O64" s="5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2.6064275211343531E-2</v>
      </c>
      <c r="P64" s="5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4.0117641531941094E-3</v>
      </c>
      <c r="Q64" s="5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1.882268050834443E-2</v>
      </c>
      <c r="R64" s="5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5.8013298749141429E-3</v>
      </c>
      <c r="S64" s="5">
        <f t="shared" ca="1" si="24"/>
        <v>3.5073861691579708E-2</v>
      </c>
      <c r="U64" s="5"/>
      <c r="W64" s="5"/>
      <c r="AC64" s="48"/>
    </row>
    <row r="65" spans="1:23" ht="15" customHeight="1">
      <c r="A65" s="3" t="s">
        <v>226</v>
      </c>
      <c r="B65" s="5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5.064956471084521E-3</v>
      </c>
      <c r="C65" s="5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1.3257100780258945E-2</v>
      </c>
      <c r="D65" s="5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6.7676541177551768E-3</v>
      </c>
      <c r="E65" s="5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1.2865937908518079E-2</v>
      </c>
      <c r="F65" s="5">
        <f t="shared" ca="1" si="23"/>
        <v>-1.4290428099937327E-2</v>
      </c>
      <c r="M65" s="159"/>
      <c r="N65" s="121" t="s">
        <v>186</v>
      </c>
      <c r="O65" s="5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1.893567109634477E-2</v>
      </c>
      <c r="P65" s="5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3.8082789263357109E-4</v>
      </c>
      <c r="Q65" s="5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1.0349913666787003E-2</v>
      </c>
      <c r="R65" s="5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7.9260008701694876E-3</v>
      </c>
      <c r="S65" s="5">
        <f t="shared" ca="1" si="24"/>
        <v>2.0978756000328714E-2</v>
      </c>
      <c r="U65" s="5"/>
      <c r="W65" s="5"/>
    </row>
    <row r="66" spans="1:23" ht="15" customHeight="1">
      <c r="A66" s="3" t="s">
        <v>229</v>
      </c>
      <c r="B66" s="5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1.235926830759302E-2</v>
      </c>
      <c r="C66" s="5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8.8072077934581144E-3</v>
      </c>
      <c r="D66" s="5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5.0761047765738509E-3</v>
      </c>
      <c r="E66" s="5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1.3331152528607041E-2</v>
      </c>
      <c r="F66" s="5">
        <f t="shared" ca="1" si="23"/>
        <v>-4.7029872378982832E-3</v>
      </c>
      <c r="M66" s="159"/>
      <c r="N66" s="121" t="s">
        <v>190</v>
      </c>
      <c r="O66" s="5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1.0735818828470101E-2</v>
      </c>
      <c r="P66" s="5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7.9775168054166297E-3</v>
      </c>
      <c r="Q66" s="5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1.1677491653258624E-2</v>
      </c>
      <c r="R66" s="5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3.96012432722342E-3</v>
      </c>
      <c r="S66" s="5">
        <f t="shared" ca="1" si="24"/>
        <v>1.0475669349088675E-2</v>
      </c>
      <c r="W66" s="5"/>
    </row>
    <row r="67" spans="1:23" ht="15" customHeight="1">
      <c r="A67" s="3" t="s">
        <v>230</v>
      </c>
      <c r="B67" s="5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5.4932225592096515E-3</v>
      </c>
      <c r="C67" s="5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1.0633940920379505E-2</v>
      </c>
      <c r="D67" s="5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7.2334888232086069E-3</v>
      </c>
      <c r="E67" s="5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1.4014791358162755E-2</v>
      </c>
      <c r="F67" s="5">
        <f t="shared" ca="1" si="23"/>
        <v>-1.1922020896124002E-2</v>
      </c>
      <c r="M67" s="159"/>
      <c r="N67" s="121" t="s">
        <v>163</v>
      </c>
      <c r="O67" s="5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2.9034833129357317E-3</v>
      </c>
      <c r="P67" s="5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1.4925578489268105E-2</v>
      </c>
      <c r="Q67" s="5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4.3513178117599608E-3</v>
      </c>
      <c r="R67" s="5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1.4411173282369058E-2</v>
      </c>
      <c r="S67" s="5">
        <f t="shared" ca="1" si="24"/>
        <v>-2.2081950646941469E-2</v>
      </c>
    </row>
    <row r="68" spans="1:23">
      <c r="A68" s="3" t="s">
        <v>227</v>
      </c>
      <c r="B68" s="5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1.2815858217805273E-2</v>
      </c>
      <c r="C68" s="5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5.9118362124358633E-3</v>
      </c>
      <c r="D68" s="5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4.822511240055706E-3</v>
      </c>
      <c r="E68" s="5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6.3400638748281413E-3</v>
      </c>
      <c r="F68" s="5">
        <f t="shared" ca="1" si="23"/>
        <v>5.3864693705969737E-3</v>
      </c>
      <c r="M68" s="159"/>
      <c r="N68" s="121" t="s">
        <v>161</v>
      </c>
      <c r="O68" s="5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1.8363502285501962E-3</v>
      </c>
      <c r="P68" s="5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1.257310460343118E-2</v>
      </c>
      <c r="Q68" s="5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4.3519465418748373E-3</v>
      </c>
      <c r="R68" s="5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1.311937011778877E-2</v>
      </c>
      <c r="S68" s="5">
        <f t="shared" ca="1" si="24"/>
        <v>-1.9504177950794916E-2</v>
      </c>
    </row>
    <row r="69" spans="1:23">
      <c r="A69" s="3" t="s">
        <v>231</v>
      </c>
      <c r="B69" s="5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3.9311445024540299E-3</v>
      </c>
      <c r="C69" s="5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6.2497904639274926E-3</v>
      </c>
      <c r="D69" s="5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4.1047014690533878E-3</v>
      </c>
      <c r="E69" s="5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1.3222464528035429E-2</v>
      </c>
      <c r="F69" s="5">
        <f t="shared" ca="1" si="23"/>
        <v>-1.1436409020455503E-2</v>
      </c>
      <c r="M69" s="159"/>
      <c r="N69" s="121" t="s">
        <v>187</v>
      </c>
      <c r="O69" s="5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1.7312924571691746E-2</v>
      </c>
      <c r="P69" s="5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1.1074496911447725E-4</v>
      </c>
      <c r="Q69" s="5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9.6969501755554254E-3</v>
      </c>
      <c r="R69" s="5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3.1035060203835627E-3</v>
      </c>
      <c r="S69" s="5">
        <f t="shared" ca="1" si="24"/>
        <v>2.3795623757749133E-2</v>
      </c>
    </row>
    <row r="70" spans="1:23">
      <c r="A70" s="3" t="s">
        <v>232</v>
      </c>
      <c r="B70" s="5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1.6612704857115082E-3</v>
      </c>
      <c r="C70" s="5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8.8103036244202258E-3</v>
      </c>
      <c r="D70" s="5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4.7011174589537998E-5</v>
      </c>
      <c r="E70" s="5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1.1510749653822473E-2</v>
      </c>
      <c r="F70" s="5">
        <f t="shared" ca="1" si="23"/>
        <v>-1.8612771617941653E-2</v>
      </c>
      <c r="M70" s="159"/>
      <c r="N70" s="121" t="s">
        <v>167</v>
      </c>
      <c r="O70" s="5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1.4772628867388423E-3</v>
      </c>
      <c r="P70" s="5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1.4334785390050763E-2</v>
      </c>
      <c r="Q70" s="5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6.6160812982140787E-3</v>
      </c>
      <c r="R70" s="5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1.0710634336355081E-2</v>
      </c>
      <c r="S70" s="5">
        <f t="shared" ca="1" si="24"/>
        <v>-1.6952075541452921E-2</v>
      </c>
    </row>
    <row r="71" spans="1:23">
      <c r="A71" s="3" t="s">
        <v>233</v>
      </c>
      <c r="B71" s="5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4.5593586646687535E-3</v>
      </c>
      <c r="C71" s="5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3.6938620185725099E-3</v>
      </c>
      <c r="D71" s="5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2.0562821785565445E-3</v>
      </c>
      <c r="E71" s="5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5.1683166020329765E-3</v>
      </c>
      <c r="F71" s="5">
        <f t="shared" ca="1" si="23"/>
        <v>-2.2465377773801887E-3</v>
      </c>
      <c r="M71" s="159"/>
      <c r="N71" s="121" t="s">
        <v>183</v>
      </c>
      <c r="O71" s="5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2.1287747181374019E-3</v>
      </c>
      <c r="P71" s="5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1.1119339141406176E-2</v>
      </c>
      <c r="Q71" s="5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5.0793966986779236E-3</v>
      </c>
      <c r="R71" s="5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1.1183137981650325E-2</v>
      </c>
      <c r="S71" s="5">
        <f t="shared" ca="1" si="24"/>
        <v>-1.5094305706241175E-2</v>
      </c>
    </row>
    <row r="72" spans="1:23">
      <c r="A72" s="3" t="s">
        <v>234</v>
      </c>
      <c r="B72" s="5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1.0310854446761951E-4</v>
      </c>
      <c r="C72" s="5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2.0108782668220707E-3</v>
      </c>
      <c r="D72" s="5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6.6388042775659712E-4</v>
      </c>
      <c r="E72" s="5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1.2267568179827805E-3</v>
      </c>
      <c r="F72" s="5">
        <f t="shared" ca="1" si="23"/>
        <v>-2.4706461125806349E-3</v>
      </c>
      <c r="M72" s="159"/>
      <c r="N72" s="121" t="s">
        <v>169</v>
      </c>
      <c r="O72" s="5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1.2982526068683692E-5</v>
      </c>
      <c r="P72" s="5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1.3648383383790522E-2</v>
      </c>
      <c r="Q72" s="5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7.2830941961898816E-3</v>
      </c>
      <c r="R72" s="5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2.8472083845473809E-3</v>
      </c>
      <c r="S72" s="5">
        <f t="shared" ca="1" si="24"/>
        <v>-9.1995150460793384E-3</v>
      </c>
    </row>
    <row r="73" spans="1:23">
      <c r="A73" s="3" t="s">
        <v>236</v>
      </c>
      <c r="B73" s="5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6.7816238325674216E-4</v>
      </c>
      <c r="C73" s="5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4.4770642734186716E-4</v>
      </c>
      <c r="D73" s="5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2.1939859375209494E-5</v>
      </c>
      <c r="E73" s="5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1.7596474398931311E-3</v>
      </c>
      <c r="F73" s="5">
        <f t="shared" ca="1" si="23"/>
        <v>-1.5072516246030466E-3</v>
      </c>
      <c r="M73" s="159"/>
      <c r="N73" s="121" t="s">
        <v>181</v>
      </c>
      <c r="O73" s="5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1.0434627019079807E-3</v>
      </c>
      <c r="P73" s="5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9.3873713294853056E-3</v>
      </c>
      <c r="Q73" s="5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4.1869759344972165E-3</v>
      </c>
      <c r="R73" s="5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5.9396310501380655E-3</v>
      </c>
      <c r="S73" s="5">
        <f t="shared" ca="1" si="24"/>
        <v>-1.0096563743218174E-2</v>
      </c>
    </row>
    <row r="74" spans="1:23">
      <c r="A74" s="3" t="s">
        <v>235</v>
      </c>
      <c r="B74" s="5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3.056088632660973E-4</v>
      </c>
      <c r="C74" s="5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4.8574680605566824E-4</v>
      </c>
      <c r="D74" s="5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1.0209949248475009E-5</v>
      </c>
      <c r="E74" s="5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1.2119855782750763E-3</v>
      </c>
      <c r="F74" s="5">
        <f t="shared" ca="1" si="23"/>
        <v>-1.3819135718161723E-3</v>
      </c>
      <c r="M74" s="159"/>
      <c r="N74" s="121" t="s">
        <v>166</v>
      </c>
      <c r="O74" s="5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1.636915337404479E-3</v>
      </c>
      <c r="P74" s="5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7.1860877263389567E-3</v>
      </c>
      <c r="Q74" s="5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2.5727510729816453E-3</v>
      </c>
      <c r="R74" s="5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6.6526720418942295E-3</v>
      </c>
      <c r="S74" s="5">
        <f t="shared" ca="1" si="24"/>
        <v>-9.6290933578470628E-3</v>
      </c>
    </row>
    <row r="75" spans="1:23">
      <c r="A75" s="3" t="s">
        <v>237</v>
      </c>
      <c r="B75" s="5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1.3181850800299562E-4</v>
      </c>
      <c r="C75" s="5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6.8540527660822703E-4</v>
      </c>
      <c r="D75" s="5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8.8816718258456548E-5</v>
      </c>
      <c r="E75" s="5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7.5238623532930028E-4</v>
      </c>
      <c r="F75" s="5">
        <f t="shared" ca="1" si="23"/>
        <v>-1.2171562856760751E-3</v>
      </c>
      <c r="M75" s="159"/>
      <c r="N75" s="121" t="s">
        <v>184</v>
      </c>
      <c r="O75" s="5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1.9843388231738758E-3</v>
      </c>
      <c r="P75" s="5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6.0626520235547788E-3</v>
      </c>
      <c r="Q75" s="5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1.5376619566407502E-3</v>
      </c>
      <c r="R75" s="5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6.5551989430510972E-3</v>
      </c>
      <c r="S75" s="5">
        <f t="shared" ca="1" si="24"/>
        <v>-9.0958501867912499E-3</v>
      </c>
    </row>
    <row r="76" spans="1:23">
      <c r="M76" s="159"/>
      <c r="N76" s="121" t="s">
        <v>189</v>
      </c>
      <c r="O76" s="5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1.4432547849774632E-3</v>
      </c>
      <c r="P76" s="5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5.026141051711017E-3</v>
      </c>
      <c r="Q76" s="5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4.2153547978185648E-3</v>
      </c>
      <c r="R76" s="5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8.4844081951515181E-4</v>
      </c>
      <c r="S76" s="5">
        <f t="shared" ca="1" si="24"/>
        <v>-2.1597228843014103E-4</v>
      </c>
    </row>
    <row r="77" spans="1:23">
      <c r="C77" s="50"/>
      <c r="M77" s="159"/>
      <c r="N77" s="121" t="s">
        <v>182</v>
      </c>
      <c r="O77" s="5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1.6587405698705396E-3</v>
      </c>
      <c r="P77" s="5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3.2326570419075268E-3</v>
      </c>
      <c r="Q77" s="5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3.3512698888132328E-4</v>
      </c>
      <c r="R77" s="5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4.3127481175326172E-3</v>
      </c>
      <c r="S77" s="5">
        <f t="shared" ca="1" si="24"/>
        <v>-5.5515376006882809E-3</v>
      </c>
    </row>
    <row r="78" spans="1:23">
      <c r="M78" s="159"/>
      <c r="N78" s="121" t="s">
        <v>185</v>
      </c>
      <c r="O78" s="5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5.0207706743455303E-4</v>
      </c>
      <c r="P78" s="5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3.1087050131554639E-3</v>
      </c>
      <c r="Q78" s="5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1.2627781152811874E-4</v>
      </c>
      <c r="R78" s="5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3.6116989596253518E-3</v>
      </c>
      <c r="S78" s="5">
        <f t="shared" ca="1" si="24"/>
        <v>-6.0920490938181446E-3</v>
      </c>
    </row>
    <row r="79" spans="1:23">
      <c r="M79" s="159"/>
      <c r="N79" s="121" t="s">
        <v>188</v>
      </c>
      <c r="O79" s="5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2.1980450166382464E-3</v>
      </c>
      <c r="P79" s="5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1.1514950927389662E-3</v>
      </c>
      <c r="Q79" s="5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3.1034299066565198E-3</v>
      </c>
      <c r="R79" s="5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7.7189023946055407E-5</v>
      </c>
      <c r="S79" s="5">
        <f t="shared" ca="1" si="24"/>
        <v>4.072790806609744E-3</v>
      </c>
    </row>
    <row r="80" spans="1:23">
      <c r="M80" s="159"/>
      <c r="N80" s="121" t="s">
        <v>180</v>
      </c>
      <c r="O80" s="5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1.0610490368874264E-3</v>
      </c>
      <c r="P80" s="5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1.505436902749486E-3</v>
      </c>
      <c r="Q80" s="5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4.7148549752845035E-4</v>
      </c>
      <c r="R80" s="5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1.9838299639460153E-3</v>
      </c>
      <c r="S80" s="5">
        <f t="shared" ca="1" si="24"/>
        <v>-1.9567323322796249E-3</v>
      </c>
    </row>
    <row r="81" spans="13:19">
      <c r="M81" s="159"/>
      <c r="N81" s="121" t="s">
        <v>204</v>
      </c>
      <c r="O81" s="5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5.8594128908425044E-4</v>
      </c>
      <c r="P81" s="5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1.6043455111257101E-4</v>
      </c>
      <c r="Q81" s="5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6.5776184278985123E-4</v>
      </c>
      <c r="R81" s="5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8.5029194220490387E-5</v>
      </c>
      <c r="S81" s="5">
        <f t="shared" ca="1" si="24"/>
        <v>9.9823938654104022E-4</v>
      </c>
    </row>
    <row r="82" spans="13:19">
      <c r="M82" s="159"/>
      <c r="N82" s="121" t="s">
        <v>205</v>
      </c>
      <c r="O82" s="5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2.1358098643202059E-4</v>
      </c>
      <c r="P82" s="5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1.6653710054837887E-6</v>
      </c>
      <c r="Q82" s="5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1.9295946280166862E-6</v>
      </c>
      <c r="R82" s="5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2.1995295193080489E-4</v>
      </c>
      <c r="S82" s="5">
        <f t="shared" ca="1" si="24"/>
        <v>-6.1077418762514179E-6</v>
      </c>
    </row>
  </sheetData>
  <mergeCells count="37">
    <mergeCell ref="AJ4:AL4"/>
    <mergeCell ref="D4:E4"/>
    <mergeCell ref="F4:G4"/>
    <mergeCell ref="J4:L4"/>
    <mergeCell ref="Q4:R4"/>
    <mergeCell ref="S4:T4"/>
    <mergeCell ref="W4:Y4"/>
    <mergeCell ref="AD4:AE4"/>
    <mergeCell ref="AF4:AG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K6:AL7"/>
    <mergeCell ref="AK8:AL8"/>
    <mergeCell ref="A22:B22"/>
    <mergeCell ref="A23:B23"/>
    <mergeCell ref="N18:Y18"/>
    <mergeCell ref="N22:O22"/>
    <mergeCell ref="N23:O23"/>
    <mergeCell ref="F6:J6"/>
    <mergeCell ref="AF6:AJ6"/>
    <mergeCell ref="N36:Y36"/>
    <mergeCell ref="N40:Y40"/>
    <mergeCell ref="N44:Y44"/>
    <mergeCell ref="A32:L32"/>
    <mergeCell ref="A36:L36"/>
    <mergeCell ref="A40:L40"/>
    <mergeCell ref="A44:L44"/>
    <mergeCell ref="N32:Y32"/>
  </mergeCells>
  <conditionalFormatting sqref="A19:L21">
    <cfRule type="cellIs" dxfId="5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4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3" priority="4" operator="equal">
      <formula>1</formula>
    </cfRule>
  </conditionalFormatting>
  <conditionalFormatting sqref="I49:I59">
    <cfRule type="cellIs" dxfId="2" priority="3" operator="notEqual">
      <formula>1</formula>
    </cfRule>
  </conditionalFormatting>
  <conditionalFormatting sqref="V49:V59">
    <cfRule type="cellIs" dxfId="1" priority="2" operator="notEqual">
      <formula>1</formula>
    </cfRule>
  </conditionalFormatting>
  <conditionalFormatting sqref="AA19:AL21">
    <cfRule type="top10" dxfId="0" priority="1" bottom="1" rank="10"/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/>
  <cols>
    <col min="1" max="12" width="8.7109375" style="128" customWidth="1"/>
    <col min="13" max="13" width="10.7109375" style="135" customWidth="1"/>
    <col min="14" max="14" width="10.7109375" style="103" customWidth="1"/>
    <col min="15" max="15" width="10.7109375" style="136" customWidth="1"/>
    <col min="16" max="16" width="10.7109375" style="103" customWidth="1"/>
    <col min="17" max="17" width="10.7109375" style="137" customWidth="1"/>
    <col min="18" max="18" width="10.7109375" style="103" customWidth="1"/>
    <col min="19" max="19" width="10.7109375" style="137" customWidth="1"/>
    <col min="20" max="22" width="10.7109375" style="103" customWidth="1"/>
    <col min="23" max="23" width="10.7109375" style="137" customWidth="1"/>
    <col min="24" max="24" width="10.7109375" style="103" customWidth="1"/>
    <col min="25" max="16384" width="10.7109375" style="128" hidden="1"/>
  </cols>
  <sheetData>
    <row r="1" spans="1:24">
      <c r="A1" s="378" t="s">
        <v>271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5" t="s">
        <v>273</v>
      </c>
      <c r="N1" s="360"/>
      <c r="O1" s="379" t="s">
        <v>276</v>
      </c>
      <c r="P1" s="380"/>
      <c r="Q1" s="374" t="s">
        <v>280</v>
      </c>
      <c r="R1" s="360"/>
      <c r="S1" s="374" t="s">
        <v>283</v>
      </c>
      <c r="T1" s="360"/>
      <c r="U1" s="360"/>
      <c r="V1" s="360"/>
      <c r="W1" s="374" t="s">
        <v>285</v>
      </c>
      <c r="X1" s="360"/>
    </row>
    <row r="2" spans="1:24">
      <c r="A2" s="27" t="s">
        <v>6</v>
      </c>
      <c r="B2" s="12" t="s">
        <v>7</v>
      </c>
      <c r="C2" s="12" t="s">
        <v>8</v>
      </c>
      <c r="D2" s="25" t="s">
        <v>9</v>
      </c>
      <c r="E2" s="22" t="s">
        <v>10</v>
      </c>
      <c r="F2" s="28" t="s">
        <v>11</v>
      </c>
      <c r="G2" s="23" t="s">
        <v>12</v>
      </c>
      <c r="H2" s="12" t="s">
        <v>13</v>
      </c>
      <c r="I2" s="13" t="s">
        <v>14</v>
      </c>
      <c r="J2" s="28" t="s">
        <v>15</v>
      </c>
      <c r="K2" s="32"/>
      <c r="L2" s="33"/>
      <c r="M2" s="78" t="s">
        <v>274</v>
      </c>
      <c r="N2" s="63">
        <v>0.58471903364225786</v>
      </c>
      <c r="O2" s="80" t="s">
        <v>277</v>
      </c>
      <c r="P2" s="63">
        <v>0.22072312770140773</v>
      </c>
      <c r="Q2" s="82" t="s">
        <v>281</v>
      </c>
      <c r="R2" s="63">
        <v>0.51055263794767924</v>
      </c>
      <c r="S2" s="84">
        <v>1</v>
      </c>
      <c r="T2" s="63">
        <v>0.26094679309184382</v>
      </c>
      <c r="U2" s="65">
        <v>4</v>
      </c>
      <c r="V2" s="63">
        <v>0.16053396026272732</v>
      </c>
      <c r="W2" s="82" t="s">
        <v>198</v>
      </c>
      <c r="X2" s="64">
        <v>0.51684908638854599</v>
      </c>
    </row>
    <row r="3" spans="1:24">
      <c r="A3" s="14" t="s">
        <v>18</v>
      </c>
      <c r="B3" s="15" t="s">
        <v>19</v>
      </c>
      <c r="C3" s="15" t="s">
        <v>20</v>
      </c>
      <c r="D3" s="16" t="s">
        <v>21</v>
      </c>
      <c r="E3" s="17" t="s">
        <v>22</v>
      </c>
      <c r="F3" s="18" t="s">
        <v>23</v>
      </c>
      <c r="G3" s="14" t="s">
        <v>24</v>
      </c>
      <c r="H3" s="15" t="s">
        <v>25</v>
      </c>
      <c r="I3" s="14" t="s">
        <v>26</v>
      </c>
      <c r="J3" s="16"/>
      <c r="K3" s="18"/>
      <c r="L3" s="19"/>
      <c r="M3" s="79" t="s">
        <v>275</v>
      </c>
      <c r="N3" s="51">
        <v>0.41528096635774214</v>
      </c>
      <c r="O3" s="80" t="s">
        <v>279</v>
      </c>
      <c r="P3" s="64">
        <v>2.0818048639949831E-2</v>
      </c>
      <c r="Q3" s="82" t="s">
        <v>151</v>
      </c>
      <c r="R3" s="64">
        <v>0.33179132398541777</v>
      </c>
      <c r="S3" s="85">
        <v>2</v>
      </c>
      <c r="T3" s="64">
        <v>0.35963926926335038</v>
      </c>
      <c r="U3" s="66">
        <v>5</v>
      </c>
      <c r="V3" s="64">
        <v>4.0446180080270525E-2</v>
      </c>
      <c r="W3" s="124" t="s">
        <v>199</v>
      </c>
      <c r="X3" s="67">
        <v>0.48315091361145346</v>
      </c>
    </row>
    <row r="4" spans="1:24" s="103" customFormat="1" ht="15.75" thickBot="1">
      <c r="A4" s="68" t="s">
        <v>29</v>
      </c>
      <c r="B4" s="69" t="s">
        <v>30</v>
      </c>
      <c r="C4" s="69" t="s">
        <v>31</v>
      </c>
      <c r="D4" s="70" t="s">
        <v>32</v>
      </c>
      <c r="E4" s="71" t="s">
        <v>33</v>
      </c>
      <c r="F4" s="72" t="s">
        <v>34</v>
      </c>
      <c r="G4" s="73" t="s">
        <v>35</v>
      </c>
      <c r="H4" s="69"/>
      <c r="I4" s="74"/>
      <c r="J4" s="72"/>
      <c r="K4" s="75"/>
      <c r="L4" s="75"/>
      <c r="M4" s="88" t="s">
        <v>150</v>
      </c>
      <c r="N4" s="134">
        <f>ABS(N3-N2)</f>
        <v>0.16943806728451571</v>
      </c>
      <c r="O4" s="81" t="s">
        <v>150</v>
      </c>
      <c r="P4" s="76">
        <f>P2-P3</f>
        <v>0.19990507906145791</v>
      </c>
      <c r="Q4" s="83" t="s">
        <v>282</v>
      </c>
      <c r="R4" s="76">
        <v>0.15765603806690293</v>
      </c>
      <c r="S4" s="86">
        <v>3</v>
      </c>
      <c r="T4" s="76">
        <v>0.12919632095682418</v>
      </c>
      <c r="U4" s="77">
        <v>6</v>
      </c>
      <c r="V4" s="76">
        <v>4.9237476344983801E-2</v>
      </c>
      <c r="W4" s="83" t="s">
        <v>284</v>
      </c>
      <c r="X4" s="76">
        <v>7.2907683006238955E-2</v>
      </c>
    </row>
    <row r="5" spans="1:24" ht="15.75" thickTop="1">
      <c r="A5" s="378" t="s">
        <v>272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5" t="s">
        <v>273</v>
      </c>
      <c r="N5" s="360"/>
      <c r="O5" s="376" t="s">
        <v>276</v>
      </c>
      <c r="P5" s="360"/>
      <c r="Q5" s="374" t="s">
        <v>280</v>
      </c>
      <c r="R5" s="360"/>
      <c r="S5" s="374" t="s">
        <v>283</v>
      </c>
      <c r="T5" s="360"/>
      <c r="U5" s="360"/>
      <c r="V5" s="360"/>
      <c r="W5" s="374" t="s">
        <v>285</v>
      </c>
      <c r="X5" s="360"/>
    </row>
    <row r="6" spans="1:24">
      <c r="A6" s="27" t="s">
        <v>6</v>
      </c>
      <c r="B6" s="12" t="s">
        <v>20</v>
      </c>
      <c r="C6" s="12" t="s">
        <v>9</v>
      </c>
      <c r="D6" s="25" t="s">
        <v>7</v>
      </c>
      <c r="E6" s="22" t="s">
        <v>33</v>
      </c>
      <c r="F6" s="28" t="s">
        <v>24</v>
      </c>
      <c r="G6" s="23" t="s">
        <v>21</v>
      </c>
      <c r="H6" s="12" t="s">
        <v>12</v>
      </c>
      <c r="I6" s="13" t="s">
        <v>15</v>
      </c>
      <c r="J6" s="28"/>
      <c r="K6" s="32"/>
      <c r="L6" s="33"/>
      <c r="M6" s="78" t="s">
        <v>274</v>
      </c>
      <c r="N6" s="228">
        <v>0.51700684334854674</v>
      </c>
      <c r="O6" s="80" t="s">
        <v>277</v>
      </c>
      <c r="P6" s="63">
        <v>0.18565497554424087</v>
      </c>
      <c r="Q6" s="82" t="s">
        <v>281</v>
      </c>
      <c r="R6" s="63">
        <v>0.21186500542588116</v>
      </c>
      <c r="S6" s="84">
        <v>1</v>
      </c>
      <c r="T6" s="63">
        <v>0.62730188299644785</v>
      </c>
      <c r="U6" s="65">
        <v>4</v>
      </c>
      <c r="V6" s="63">
        <v>2.3594896848372959E-2</v>
      </c>
      <c r="W6" s="82" t="s">
        <v>198</v>
      </c>
      <c r="X6" s="64">
        <v>0.54889544776564403</v>
      </c>
    </row>
    <row r="7" spans="1:24">
      <c r="A7" s="14" t="s">
        <v>18</v>
      </c>
      <c r="B7" s="15" t="s">
        <v>19</v>
      </c>
      <c r="C7" s="15" t="s">
        <v>23</v>
      </c>
      <c r="D7" s="16" t="s">
        <v>10</v>
      </c>
      <c r="E7" s="17" t="s">
        <v>22</v>
      </c>
      <c r="F7" s="18" t="s">
        <v>11</v>
      </c>
      <c r="G7" s="14" t="s">
        <v>34</v>
      </c>
      <c r="H7" s="15" t="s">
        <v>8</v>
      </c>
      <c r="I7" s="14" t="s">
        <v>14</v>
      </c>
      <c r="J7" s="16" t="s">
        <v>13</v>
      </c>
      <c r="K7" s="18"/>
      <c r="L7" s="19"/>
      <c r="M7" s="79" t="s">
        <v>275</v>
      </c>
      <c r="N7" s="229">
        <v>0.48299315665145331</v>
      </c>
      <c r="O7" s="80" t="s">
        <v>279</v>
      </c>
      <c r="P7" s="64">
        <v>7.2853094084640857E-2</v>
      </c>
      <c r="Q7" s="82" t="s">
        <v>151</v>
      </c>
      <c r="R7" s="64">
        <v>0.66592771152797092</v>
      </c>
      <c r="S7" s="85">
        <v>2</v>
      </c>
      <c r="T7" s="64">
        <v>0.19138921768047956</v>
      </c>
      <c r="U7" s="66">
        <v>5</v>
      </c>
      <c r="V7" s="64">
        <v>2.9197071553105107E-3</v>
      </c>
      <c r="W7" s="124" t="s">
        <v>199</v>
      </c>
      <c r="X7" s="67">
        <v>0.4511045522343553</v>
      </c>
    </row>
    <row r="8" spans="1:24" ht="15.75" thickBot="1">
      <c r="A8" s="68" t="s">
        <v>29</v>
      </c>
      <c r="B8" s="69" t="s">
        <v>30</v>
      </c>
      <c r="C8" s="69" t="s">
        <v>35</v>
      </c>
      <c r="D8" s="70" t="s">
        <v>31</v>
      </c>
      <c r="E8" s="71" t="s">
        <v>32</v>
      </c>
      <c r="F8" s="72" t="s">
        <v>25</v>
      </c>
      <c r="G8" s="73" t="s">
        <v>26</v>
      </c>
      <c r="H8" s="69"/>
      <c r="I8" s="74"/>
      <c r="J8" s="72"/>
      <c r="K8" s="75"/>
      <c r="L8" s="75"/>
      <c r="M8" s="88" t="s">
        <v>150</v>
      </c>
      <c r="N8" s="134">
        <f>ABS(N7-N6)</f>
        <v>3.4013686697093426E-2</v>
      </c>
      <c r="O8" s="81" t="s">
        <v>150</v>
      </c>
      <c r="P8" s="76">
        <f>P6-P7</f>
        <v>0.11280188145960002</v>
      </c>
      <c r="Q8" s="83" t="s">
        <v>282</v>
      </c>
      <c r="R8" s="76">
        <v>0.12220728304614789</v>
      </c>
      <c r="S8" s="86">
        <v>3</v>
      </c>
      <c r="T8" s="76">
        <v>0.11589246990634852</v>
      </c>
      <c r="U8" s="77">
        <v>6</v>
      </c>
      <c r="V8" s="76">
        <v>3.8901825413040617E-2</v>
      </c>
      <c r="W8" s="83" t="s">
        <v>284</v>
      </c>
      <c r="X8" s="76">
        <v>3.1526727271714947E-2</v>
      </c>
    </row>
    <row r="9" spans="1:24" ht="15.75" thickTop="1">
      <c r="A9" s="378" t="s">
        <v>286</v>
      </c>
      <c r="B9" s="378"/>
      <c r="C9" s="378"/>
      <c r="D9" s="378"/>
      <c r="E9" s="378"/>
      <c r="F9" s="378"/>
      <c r="G9" s="378"/>
      <c r="H9" s="378"/>
      <c r="I9" s="378"/>
      <c r="J9" s="378"/>
      <c r="K9" s="378"/>
      <c r="L9" s="378"/>
      <c r="M9" s="375" t="s">
        <v>273</v>
      </c>
      <c r="N9" s="360"/>
      <c r="O9" s="376" t="s">
        <v>276</v>
      </c>
      <c r="P9" s="360"/>
      <c r="Q9" s="374" t="s">
        <v>280</v>
      </c>
      <c r="R9" s="360"/>
      <c r="S9" s="374" t="s">
        <v>283</v>
      </c>
      <c r="T9" s="360"/>
      <c r="U9" s="360"/>
      <c r="V9" s="360"/>
      <c r="W9" s="374" t="s">
        <v>285</v>
      </c>
      <c r="X9" s="360"/>
    </row>
    <row r="10" spans="1:24">
      <c r="A10" s="27" t="s">
        <v>6</v>
      </c>
      <c r="B10" s="12" t="s">
        <v>7</v>
      </c>
      <c r="C10" s="12" t="s">
        <v>21</v>
      </c>
      <c r="D10" s="25" t="s">
        <v>15</v>
      </c>
      <c r="E10" s="22" t="s">
        <v>22</v>
      </c>
      <c r="F10" s="28" t="s">
        <v>24</v>
      </c>
      <c r="G10" s="23" t="s">
        <v>26</v>
      </c>
      <c r="H10" s="12" t="s">
        <v>12</v>
      </c>
      <c r="I10" s="13" t="s">
        <v>11</v>
      </c>
      <c r="J10" s="28"/>
      <c r="K10" s="32"/>
      <c r="L10" s="33"/>
      <c r="M10" s="78" t="s">
        <v>274</v>
      </c>
      <c r="N10" s="63">
        <v>0.48305646662576474</v>
      </c>
      <c r="O10" s="80" t="s">
        <v>277</v>
      </c>
      <c r="P10" s="63">
        <v>0.19955384426119352</v>
      </c>
      <c r="Q10" s="82" t="s">
        <v>281</v>
      </c>
      <c r="R10" s="63">
        <v>0.17517918577975208</v>
      </c>
      <c r="S10" s="84">
        <v>1</v>
      </c>
      <c r="T10" s="63">
        <v>0.64011074200940932</v>
      </c>
      <c r="U10" s="65">
        <v>4</v>
      </c>
      <c r="V10" s="63">
        <v>2.8446801943991969E-2</v>
      </c>
      <c r="W10" s="82" t="s">
        <v>198</v>
      </c>
      <c r="X10" s="64">
        <v>0.57230972015025205</v>
      </c>
    </row>
    <row r="11" spans="1:24">
      <c r="A11" s="14" t="s">
        <v>18</v>
      </c>
      <c r="B11" s="15" t="s">
        <v>9</v>
      </c>
      <c r="C11" s="15" t="s">
        <v>19</v>
      </c>
      <c r="D11" s="16" t="s">
        <v>10</v>
      </c>
      <c r="E11" s="17" t="s">
        <v>20</v>
      </c>
      <c r="F11" s="18" t="s">
        <v>23</v>
      </c>
      <c r="G11" s="14" t="s">
        <v>34</v>
      </c>
      <c r="H11" s="15" t="s">
        <v>8</v>
      </c>
      <c r="I11" s="14" t="s">
        <v>13</v>
      </c>
      <c r="J11" s="16" t="s">
        <v>14</v>
      </c>
      <c r="K11" s="18"/>
      <c r="L11" s="19"/>
      <c r="M11" s="78" t="s">
        <v>275</v>
      </c>
      <c r="N11" s="64">
        <v>0.51694353337423526</v>
      </c>
      <c r="O11" s="80" t="s">
        <v>279</v>
      </c>
      <c r="P11" s="64">
        <v>7.4752289199566516E-2</v>
      </c>
      <c r="Q11" s="82" t="s">
        <v>151</v>
      </c>
      <c r="R11" s="64">
        <v>0.73042041419321901</v>
      </c>
      <c r="S11" s="85">
        <v>2</v>
      </c>
      <c r="T11" s="64">
        <v>0.17849822890206707</v>
      </c>
      <c r="U11" s="66">
        <v>5</v>
      </c>
      <c r="V11" s="64">
        <v>2.9197071553105107E-3</v>
      </c>
      <c r="W11" s="124" t="s">
        <v>199</v>
      </c>
      <c r="X11" s="67">
        <v>0.42769027984974733</v>
      </c>
    </row>
    <row r="12" spans="1:24" ht="15.75" thickBot="1">
      <c r="A12" s="68" t="s">
        <v>29</v>
      </c>
      <c r="B12" s="69" t="s">
        <v>30</v>
      </c>
      <c r="C12" s="69" t="s">
        <v>31</v>
      </c>
      <c r="D12" s="70" t="s">
        <v>32</v>
      </c>
      <c r="E12" s="71" t="s">
        <v>33</v>
      </c>
      <c r="F12" s="72" t="s">
        <v>25</v>
      </c>
      <c r="G12" s="73" t="s">
        <v>35</v>
      </c>
      <c r="H12" s="69"/>
      <c r="I12" s="74"/>
      <c r="J12" s="72"/>
      <c r="K12" s="75"/>
      <c r="L12" s="75"/>
      <c r="M12" s="88" t="s">
        <v>150</v>
      </c>
      <c r="N12" s="134">
        <f>ABS(N11-N10)</f>
        <v>3.3887066748470529E-2</v>
      </c>
      <c r="O12" s="81" t="s">
        <v>150</v>
      </c>
      <c r="P12" s="76">
        <f>P10-P11</f>
        <v>0.124801555061627</v>
      </c>
      <c r="Q12" s="83" t="s">
        <v>282</v>
      </c>
      <c r="R12" s="76">
        <v>9.4400400027028986E-2</v>
      </c>
      <c r="S12" s="86">
        <v>3</v>
      </c>
      <c r="T12" s="76">
        <v>0.10078704364423739</v>
      </c>
      <c r="U12" s="77">
        <v>6</v>
      </c>
      <c r="V12" s="76">
        <v>4.9237476344983801E-2</v>
      </c>
      <c r="W12" s="83" t="s">
        <v>284</v>
      </c>
      <c r="X12" s="76">
        <v>1.8448363659119508E-2</v>
      </c>
    </row>
    <row r="13" spans="1:24" ht="15.75" thickTop="1">
      <c r="A13" s="378" t="s">
        <v>287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5" t="s">
        <v>273</v>
      </c>
      <c r="N13" s="360"/>
      <c r="O13" s="376" t="s">
        <v>276</v>
      </c>
      <c r="P13" s="360"/>
      <c r="Q13" s="374" t="s">
        <v>280</v>
      </c>
      <c r="R13" s="360"/>
      <c r="S13" s="374" t="s">
        <v>283</v>
      </c>
      <c r="T13" s="360"/>
      <c r="U13" s="360"/>
      <c r="V13" s="360"/>
      <c r="W13" s="374" t="s">
        <v>285</v>
      </c>
      <c r="X13" s="360"/>
    </row>
    <row r="14" spans="1:24">
      <c r="A14" s="27"/>
      <c r="B14" s="12"/>
      <c r="C14" s="12"/>
      <c r="D14" s="25" t="s">
        <v>15</v>
      </c>
      <c r="E14" s="22" t="s">
        <v>11</v>
      </c>
      <c r="F14" s="28" t="s">
        <v>21</v>
      </c>
      <c r="G14" s="23" t="s">
        <v>22</v>
      </c>
      <c r="H14" s="12" t="s">
        <v>31</v>
      </c>
      <c r="I14" s="13" t="s">
        <v>9</v>
      </c>
      <c r="J14" s="28" t="s">
        <v>26</v>
      </c>
      <c r="K14" s="32"/>
      <c r="L14" s="33"/>
      <c r="M14" s="78" t="s">
        <v>274</v>
      </c>
      <c r="N14" s="63">
        <v>0.43329249948708221</v>
      </c>
      <c r="O14" s="80" t="s">
        <v>277</v>
      </c>
      <c r="P14" s="63">
        <v>0.17418075880493014</v>
      </c>
      <c r="Q14" s="82" t="s">
        <v>281</v>
      </c>
      <c r="R14" s="63">
        <v>0.22013204988386373</v>
      </c>
      <c r="S14" s="84">
        <v>1</v>
      </c>
      <c r="T14" s="63">
        <v>0.58327559822404251</v>
      </c>
      <c r="U14" s="65">
        <v>4</v>
      </c>
      <c r="V14" s="63">
        <v>3.4831141922611414E-2</v>
      </c>
      <c r="W14" s="82" t="s">
        <v>198</v>
      </c>
      <c r="X14" s="64">
        <v>0.6818684799587067</v>
      </c>
    </row>
    <row r="15" spans="1:24">
      <c r="A15" s="14" t="s">
        <v>18</v>
      </c>
      <c r="B15" s="15" t="s">
        <v>14</v>
      </c>
      <c r="C15" s="15" t="s">
        <v>8</v>
      </c>
      <c r="D15" s="16" t="s">
        <v>12</v>
      </c>
      <c r="E15" s="17" t="s">
        <v>13</v>
      </c>
      <c r="F15" s="18" t="s">
        <v>20</v>
      </c>
      <c r="G15" s="14" t="s">
        <v>23</v>
      </c>
      <c r="H15" s="15" t="s">
        <v>10</v>
      </c>
      <c r="I15" s="14" t="s">
        <v>34</v>
      </c>
      <c r="J15" s="16" t="s">
        <v>19</v>
      </c>
      <c r="K15" s="18"/>
      <c r="L15" s="19"/>
      <c r="M15" s="78" t="s">
        <v>275</v>
      </c>
      <c r="N15" s="64">
        <v>0.56670750051291785</v>
      </c>
      <c r="O15" s="80" t="s">
        <v>279</v>
      </c>
      <c r="P15" s="64">
        <v>7.5903539779731299E-2</v>
      </c>
      <c r="Q15" s="82" t="s">
        <v>151</v>
      </c>
      <c r="R15" s="64">
        <v>0.69574278127028621</v>
      </c>
      <c r="S15" s="85">
        <v>2</v>
      </c>
      <c r="T15" s="64">
        <v>0.20787530304702739</v>
      </c>
      <c r="U15" s="66">
        <v>5</v>
      </c>
      <c r="V15" s="64">
        <v>6.5280052711607126E-2</v>
      </c>
      <c r="W15" s="124" t="s">
        <v>199</v>
      </c>
      <c r="X15" s="67">
        <v>0.31813152004129258</v>
      </c>
    </row>
    <row r="16" spans="1:24" ht="15.75" thickBot="1">
      <c r="A16" s="68"/>
      <c r="B16" s="69" t="s">
        <v>6</v>
      </c>
      <c r="C16" s="69" t="s">
        <v>24</v>
      </c>
      <c r="D16" s="70" t="s">
        <v>25</v>
      </c>
      <c r="E16" s="71" t="s">
        <v>30</v>
      </c>
      <c r="F16" s="72" t="s">
        <v>33</v>
      </c>
      <c r="G16" s="73" t="s">
        <v>35</v>
      </c>
      <c r="H16" s="69" t="s">
        <v>7</v>
      </c>
      <c r="I16" s="74" t="s">
        <v>32</v>
      </c>
      <c r="J16" s="72" t="s">
        <v>29</v>
      </c>
      <c r="K16" s="75"/>
      <c r="L16" s="75"/>
      <c r="M16" s="88" t="s">
        <v>150</v>
      </c>
      <c r="N16" s="134">
        <f>ABS(N15-N14)</f>
        <v>0.13341500102583564</v>
      </c>
      <c r="O16" s="81" t="s">
        <v>150</v>
      </c>
      <c r="P16" s="76">
        <f>P14-P15</f>
        <v>9.8277219025198842E-2</v>
      </c>
      <c r="Q16" s="83" t="s">
        <v>282</v>
      </c>
      <c r="R16" s="76">
        <v>8.4125168845850071E-2</v>
      </c>
      <c r="S16" s="86">
        <v>3</v>
      </c>
      <c r="T16" s="76">
        <v>7.4456601354499552E-2</v>
      </c>
      <c r="U16" s="77">
        <v>6</v>
      </c>
      <c r="V16" s="76">
        <v>3.4281302740212093E-2</v>
      </c>
      <c r="W16" s="83" t="s">
        <v>284</v>
      </c>
      <c r="X16" s="76">
        <v>2.9721525304147296E-2</v>
      </c>
    </row>
    <row r="17" spans="1:24" ht="15.75" thickTop="1">
      <c r="A17" s="378" t="s">
        <v>288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5" t="s">
        <v>273</v>
      </c>
      <c r="N17" s="360"/>
      <c r="O17" s="376" t="s">
        <v>276</v>
      </c>
      <c r="P17" s="360"/>
      <c r="Q17" s="374" t="s">
        <v>280</v>
      </c>
      <c r="R17" s="360"/>
      <c r="S17" s="374" t="s">
        <v>283</v>
      </c>
      <c r="T17" s="360"/>
      <c r="U17" s="360"/>
      <c r="V17" s="360"/>
      <c r="W17" s="374" t="s">
        <v>285</v>
      </c>
      <c r="X17" s="360"/>
    </row>
    <row r="18" spans="1:24">
      <c r="A18" s="27" t="s">
        <v>6</v>
      </c>
      <c r="B18" s="12" t="s">
        <v>7</v>
      </c>
      <c r="C18" s="12" t="s">
        <v>20</v>
      </c>
      <c r="D18" s="25" t="s">
        <v>21</v>
      </c>
      <c r="E18" s="22" t="s">
        <v>25</v>
      </c>
      <c r="F18" s="28" t="s">
        <v>24</v>
      </c>
      <c r="G18" s="23" t="s">
        <v>12</v>
      </c>
      <c r="H18" s="12" t="s">
        <v>9</v>
      </c>
      <c r="I18" s="13" t="s">
        <v>26</v>
      </c>
      <c r="J18" s="28"/>
      <c r="K18" s="32"/>
      <c r="L18" s="33"/>
      <c r="M18" s="78" t="s">
        <v>274</v>
      </c>
      <c r="N18" s="63">
        <v>0.52845522719300719</v>
      </c>
      <c r="O18" s="80" t="s">
        <v>277</v>
      </c>
      <c r="P18" s="63">
        <v>0.19399838238366129</v>
      </c>
      <c r="Q18" s="82" t="s">
        <v>281</v>
      </c>
      <c r="R18" s="63">
        <v>0.22609447559096771</v>
      </c>
      <c r="S18" s="84">
        <v>1</v>
      </c>
      <c r="T18" s="63">
        <v>0.62730188299644785</v>
      </c>
      <c r="U18" s="65">
        <v>4</v>
      </c>
      <c r="V18" s="63">
        <v>2.9115902912574571E-2</v>
      </c>
      <c r="W18" s="82" t="s">
        <v>198</v>
      </c>
      <c r="X18" s="64">
        <v>0.54720528414948288</v>
      </c>
    </row>
    <row r="19" spans="1:24">
      <c r="A19" s="14" t="s">
        <v>18</v>
      </c>
      <c r="B19" s="15" t="s">
        <v>19</v>
      </c>
      <c r="C19" s="15" t="s">
        <v>8</v>
      </c>
      <c r="D19" s="16" t="s">
        <v>10</v>
      </c>
      <c r="E19" s="17" t="s">
        <v>22</v>
      </c>
      <c r="F19" s="18" t="s">
        <v>11</v>
      </c>
      <c r="G19" s="14" t="s">
        <v>34</v>
      </c>
      <c r="H19" s="15" t="s">
        <v>13</v>
      </c>
      <c r="I19" s="14" t="s">
        <v>14</v>
      </c>
      <c r="J19" s="16" t="s">
        <v>23</v>
      </c>
      <c r="K19" s="18"/>
      <c r="L19" s="19"/>
      <c r="M19" s="78" t="s">
        <v>275</v>
      </c>
      <c r="N19" s="64">
        <v>0.47154477280699297</v>
      </c>
      <c r="O19" s="80" t="s">
        <v>279</v>
      </c>
      <c r="P19" s="64">
        <v>5.069558322220679E-2</v>
      </c>
      <c r="Q19" s="82" t="s">
        <v>151</v>
      </c>
      <c r="R19" s="64">
        <v>0.66592771152797103</v>
      </c>
      <c r="S19" s="85">
        <v>2</v>
      </c>
      <c r="T19" s="64">
        <v>0.2035570247522874</v>
      </c>
      <c r="U19" s="66">
        <v>5</v>
      </c>
      <c r="V19" s="64">
        <v>2.9197071553105107E-3</v>
      </c>
      <c r="W19" s="124" t="s">
        <v>199</v>
      </c>
      <c r="X19" s="67">
        <v>0.45279471585051645</v>
      </c>
    </row>
    <row r="20" spans="1:24" ht="15.75" thickBot="1">
      <c r="A20" s="68" t="s">
        <v>29</v>
      </c>
      <c r="B20" s="69" t="s">
        <v>30</v>
      </c>
      <c r="C20" s="69" t="s">
        <v>31</v>
      </c>
      <c r="D20" s="70" t="s">
        <v>32</v>
      </c>
      <c r="E20" s="71" t="s">
        <v>33</v>
      </c>
      <c r="F20" s="72" t="s">
        <v>15</v>
      </c>
      <c r="G20" s="73" t="s">
        <v>35</v>
      </c>
      <c r="H20" s="69"/>
      <c r="I20" s="74"/>
      <c r="J20" s="72"/>
      <c r="K20" s="75"/>
      <c r="L20" s="75"/>
      <c r="M20" s="88" t="s">
        <v>150</v>
      </c>
      <c r="N20" s="134">
        <f>ABS(N19-N18)</f>
        <v>5.691045438601422E-2</v>
      </c>
      <c r="O20" s="81" t="s">
        <v>150</v>
      </c>
      <c r="P20" s="76">
        <f>P18-P19</f>
        <v>0.1433027991614545</v>
      </c>
      <c r="Q20" s="83" t="s">
        <v>282</v>
      </c>
      <c r="R20" s="76">
        <v>0.10797781288106136</v>
      </c>
      <c r="S20" s="86">
        <v>3</v>
      </c>
      <c r="T20" s="76">
        <v>8.7868005838395921E-2</v>
      </c>
      <c r="U20" s="77">
        <v>6</v>
      </c>
      <c r="V20" s="76">
        <v>4.9237476344983801E-2</v>
      </c>
      <c r="W20" s="83" t="s">
        <v>284</v>
      </c>
      <c r="X20" s="76">
        <v>6.7900921393999336E-2</v>
      </c>
    </row>
    <row r="21" spans="1:24" ht="15.75" thickTop="1">
      <c r="A21" s="378" t="s">
        <v>289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5" t="s">
        <v>273</v>
      </c>
      <c r="N21" s="360"/>
      <c r="O21" s="376" t="s">
        <v>276</v>
      </c>
      <c r="P21" s="360"/>
      <c r="Q21" s="374" t="s">
        <v>280</v>
      </c>
      <c r="R21" s="360"/>
      <c r="S21" s="374" t="s">
        <v>283</v>
      </c>
      <c r="T21" s="360"/>
      <c r="U21" s="360"/>
      <c r="V21" s="360"/>
      <c r="W21" s="374" t="s">
        <v>285</v>
      </c>
      <c r="X21" s="360"/>
    </row>
    <row r="22" spans="1:24">
      <c r="A22" s="27" t="s">
        <v>6</v>
      </c>
      <c r="B22" s="12" t="s">
        <v>7</v>
      </c>
      <c r="C22" s="12" t="s">
        <v>20</v>
      </c>
      <c r="D22" s="25" t="s">
        <v>21</v>
      </c>
      <c r="E22" s="22" t="s">
        <v>33</v>
      </c>
      <c r="F22" s="28"/>
      <c r="G22" s="23" t="s">
        <v>35</v>
      </c>
      <c r="H22" s="12" t="s">
        <v>11</v>
      </c>
      <c r="I22" s="13" t="s">
        <v>22</v>
      </c>
      <c r="J22" s="28" t="s">
        <v>15</v>
      </c>
      <c r="K22" s="32"/>
      <c r="L22" s="33"/>
      <c r="M22" s="78" t="s">
        <v>274</v>
      </c>
      <c r="N22" s="63">
        <v>0.44208947031444767</v>
      </c>
      <c r="O22" s="80" t="s">
        <v>277</v>
      </c>
      <c r="P22" s="63">
        <v>0.19054475190013034</v>
      </c>
      <c r="Q22" s="82" t="s">
        <v>281</v>
      </c>
      <c r="R22" s="63">
        <v>0.18264009509211987</v>
      </c>
      <c r="S22" s="84">
        <v>1</v>
      </c>
      <c r="T22" s="63">
        <v>0.64011074200940932</v>
      </c>
      <c r="U22" s="65">
        <v>4</v>
      </c>
      <c r="V22" s="63">
        <v>8.8284995969558105E-2</v>
      </c>
      <c r="W22" s="82" t="s">
        <v>198</v>
      </c>
      <c r="X22" s="64">
        <v>0.54478900139854536</v>
      </c>
    </row>
    <row r="23" spans="1:24">
      <c r="A23" s="14" t="s">
        <v>18</v>
      </c>
      <c r="B23" s="15" t="s">
        <v>9</v>
      </c>
      <c r="C23" s="15" t="s">
        <v>10</v>
      </c>
      <c r="D23" s="16" t="s">
        <v>19</v>
      </c>
      <c r="E23" s="17"/>
      <c r="F23" s="18"/>
      <c r="G23" s="14" t="s">
        <v>34</v>
      </c>
      <c r="H23" s="15" t="s">
        <v>8</v>
      </c>
      <c r="I23" s="14" t="s">
        <v>14</v>
      </c>
      <c r="J23" s="16" t="s">
        <v>13</v>
      </c>
      <c r="K23" s="18"/>
      <c r="L23" s="19"/>
      <c r="M23" s="78" t="s">
        <v>275</v>
      </c>
      <c r="N23" s="64">
        <v>0.55791052968555233</v>
      </c>
      <c r="O23" s="80" t="s">
        <v>279</v>
      </c>
      <c r="P23" s="64">
        <v>8.4249937667914443E-2</v>
      </c>
      <c r="Q23" s="82" t="s">
        <v>151</v>
      </c>
      <c r="R23" s="64">
        <v>0.64011074200940932</v>
      </c>
      <c r="S23" s="85">
        <v>2</v>
      </c>
      <c r="T23" s="64">
        <v>9.6948656922252019E-2</v>
      </c>
      <c r="U23" s="66">
        <v>5</v>
      </c>
      <c r="V23" s="64">
        <v>2.1969299220114615E-2</v>
      </c>
      <c r="W23" s="124" t="s">
        <v>199</v>
      </c>
      <c r="X23" s="67">
        <v>0.45521099860145409</v>
      </c>
    </row>
    <row r="24" spans="1:24" ht="15.75" thickBot="1">
      <c r="A24" s="68" t="s">
        <v>29</v>
      </c>
      <c r="B24" s="69" t="s">
        <v>30</v>
      </c>
      <c r="C24" s="69" t="s">
        <v>32</v>
      </c>
      <c r="D24" s="70" t="s">
        <v>31</v>
      </c>
      <c r="E24" s="71"/>
      <c r="F24" s="72" t="s">
        <v>26</v>
      </c>
      <c r="G24" s="73" t="s">
        <v>23</v>
      </c>
      <c r="H24" s="69" t="s">
        <v>24</v>
      </c>
      <c r="I24" s="74" t="s">
        <v>25</v>
      </c>
      <c r="J24" s="72" t="s">
        <v>12</v>
      </c>
      <c r="K24" s="75"/>
      <c r="L24" s="75"/>
      <c r="M24" s="88" t="s">
        <v>150</v>
      </c>
      <c r="N24" s="134">
        <f>ABS(N23-N22)</f>
        <v>0.11582105937110465</v>
      </c>
      <c r="O24" s="81" t="s">
        <v>150</v>
      </c>
      <c r="P24" s="76">
        <f>P22-P23</f>
        <v>0.1062948142322159</v>
      </c>
      <c r="Q24" s="83" t="s">
        <v>282</v>
      </c>
      <c r="R24" s="76">
        <v>0.17724916289847084</v>
      </c>
      <c r="S24" s="86">
        <v>3</v>
      </c>
      <c r="T24" s="76">
        <v>0.13102435736182722</v>
      </c>
      <c r="U24" s="77">
        <v>6</v>
      </c>
      <c r="V24" s="76">
        <v>2.1661948516838767E-2</v>
      </c>
      <c r="W24" s="83" t="s">
        <v>284</v>
      </c>
      <c r="X24" s="76">
        <v>2.3507138612505456E-2</v>
      </c>
    </row>
    <row r="25" spans="1:24" ht="15.75" thickTop="1">
      <c r="A25" s="378" t="s">
        <v>290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5" t="s">
        <v>273</v>
      </c>
      <c r="N25" s="360"/>
      <c r="O25" s="376" t="s">
        <v>276</v>
      </c>
      <c r="P25" s="360"/>
      <c r="Q25" s="374" t="s">
        <v>280</v>
      </c>
      <c r="R25" s="360"/>
      <c r="S25" s="374" t="s">
        <v>283</v>
      </c>
      <c r="T25" s="360"/>
      <c r="U25" s="360"/>
      <c r="V25" s="360"/>
      <c r="W25" s="374" t="s">
        <v>285</v>
      </c>
      <c r="X25" s="360"/>
    </row>
    <row r="26" spans="1:24">
      <c r="A26" s="27" t="s">
        <v>30</v>
      </c>
      <c r="B26" s="12" t="s">
        <v>32</v>
      </c>
      <c r="C26" s="12" t="s">
        <v>26</v>
      </c>
      <c r="D26" s="25" t="s">
        <v>31</v>
      </c>
      <c r="E26" s="22" t="s">
        <v>7</v>
      </c>
      <c r="F26" s="28" t="s">
        <v>25</v>
      </c>
      <c r="G26" s="23" t="s">
        <v>23</v>
      </c>
      <c r="H26" s="12" t="s">
        <v>22</v>
      </c>
      <c r="I26" s="13" t="s">
        <v>21</v>
      </c>
      <c r="J26" s="28" t="s">
        <v>6</v>
      </c>
      <c r="K26" s="32"/>
      <c r="L26" s="33"/>
      <c r="M26" s="78" t="s">
        <v>274</v>
      </c>
      <c r="N26" s="63">
        <v>0.51004493711416954</v>
      </c>
      <c r="O26" s="80" t="s">
        <v>277</v>
      </c>
      <c r="P26" s="63">
        <v>0.26972058917740804</v>
      </c>
      <c r="Q26" s="82" t="s">
        <v>281</v>
      </c>
      <c r="R26" s="63">
        <v>0.20778174332178037</v>
      </c>
      <c r="S26" s="84">
        <v>1</v>
      </c>
      <c r="T26" s="63">
        <v>0.56964345481535306</v>
      </c>
      <c r="U26" s="65">
        <v>4</v>
      </c>
      <c r="V26" s="63">
        <v>3.5774238580019935E-2</v>
      </c>
      <c r="W26" s="82" t="s">
        <v>198</v>
      </c>
      <c r="X26" s="64">
        <v>0.60110610095168926</v>
      </c>
    </row>
    <row r="27" spans="1:24">
      <c r="A27" s="14" t="s">
        <v>12</v>
      </c>
      <c r="B27" s="15" t="s">
        <v>13</v>
      </c>
      <c r="C27" s="15" t="s">
        <v>18</v>
      </c>
      <c r="D27" s="16" t="s">
        <v>8</v>
      </c>
      <c r="E27" s="17" t="s">
        <v>14</v>
      </c>
      <c r="F27" s="18" t="s">
        <v>19</v>
      </c>
      <c r="G27" s="14" t="s">
        <v>34</v>
      </c>
      <c r="H27" s="15" t="s">
        <v>9</v>
      </c>
      <c r="I27" s="14" t="s">
        <v>10</v>
      </c>
      <c r="J27" s="16" t="s">
        <v>20</v>
      </c>
      <c r="K27" s="18" t="s">
        <v>11</v>
      </c>
      <c r="L27" s="19"/>
      <c r="M27" s="78" t="s">
        <v>275</v>
      </c>
      <c r="N27" s="64">
        <v>0.48995506288583046</v>
      </c>
      <c r="O27" s="80" t="s">
        <v>279</v>
      </c>
      <c r="P27" s="64">
        <v>3.086356531585566E-2</v>
      </c>
      <c r="Q27" s="82" t="s">
        <v>151</v>
      </c>
      <c r="R27" s="64">
        <v>0.72702852114340355</v>
      </c>
      <c r="S27" s="85">
        <v>2</v>
      </c>
      <c r="T27" s="64">
        <v>0.25343016686318032</v>
      </c>
      <c r="U27" s="66">
        <v>5</v>
      </c>
      <c r="V27" s="64">
        <v>1.0428642369702422E-2</v>
      </c>
      <c r="W27" s="124" t="s">
        <v>199</v>
      </c>
      <c r="X27" s="67">
        <v>0.39889389904830996</v>
      </c>
    </row>
    <row r="28" spans="1:24" ht="15.75" thickBot="1">
      <c r="A28" s="68"/>
      <c r="B28" s="69"/>
      <c r="C28" s="69"/>
      <c r="D28" s="70" t="s">
        <v>15</v>
      </c>
      <c r="E28" s="71" t="s">
        <v>29</v>
      </c>
      <c r="F28" s="72" t="s">
        <v>33</v>
      </c>
      <c r="G28" s="73" t="s">
        <v>35</v>
      </c>
      <c r="H28" s="69"/>
      <c r="I28" s="74"/>
      <c r="J28" s="72" t="s">
        <v>24</v>
      </c>
      <c r="K28" s="75"/>
      <c r="L28" s="75"/>
      <c r="M28" s="88" t="s">
        <v>150</v>
      </c>
      <c r="N28" s="134">
        <f>ABS(N27-N26)</f>
        <v>2.0089874228339077E-2</v>
      </c>
      <c r="O28" s="81" t="s">
        <v>150</v>
      </c>
      <c r="P28" s="76">
        <f>P26-P27</f>
        <v>0.23885702386155239</v>
      </c>
      <c r="Q28" s="83" t="s">
        <v>282</v>
      </c>
      <c r="R28" s="76">
        <v>6.5189735534816093E-2</v>
      </c>
      <c r="S28" s="86">
        <v>3</v>
      </c>
      <c r="T28" s="76">
        <v>0.12966627888503707</v>
      </c>
      <c r="U28" s="77">
        <v>6</v>
      </c>
      <c r="V28" s="76">
        <v>1.0572184867072868E-3</v>
      </c>
      <c r="W28" s="83" t="s">
        <v>284</v>
      </c>
      <c r="X28" s="76">
        <v>8.6208443572687199E-2</v>
      </c>
    </row>
    <row r="29" spans="1:24" ht="15.75" thickTop="1">
      <c r="A29" s="378" t="s">
        <v>291</v>
      </c>
      <c r="B29" s="378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5" t="s">
        <v>273</v>
      </c>
      <c r="N29" s="360"/>
      <c r="O29" s="376" t="s">
        <v>276</v>
      </c>
      <c r="P29" s="360"/>
      <c r="Q29" s="374" t="s">
        <v>280</v>
      </c>
      <c r="R29" s="360"/>
      <c r="S29" s="374" t="s">
        <v>283</v>
      </c>
      <c r="T29" s="360"/>
      <c r="U29" s="360"/>
      <c r="V29" s="360"/>
      <c r="W29" s="374" t="s">
        <v>285</v>
      </c>
      <c r="X29" s="360"/>
    </row>
    <row r="30" spans="1:24">
      <c r="A30" s="27" t="s">
        <v>6</v>
      </c>
      <c r="B30" s="12" t="s">
        <v>7</v>
      </c>
      <c r="C30" s="12" t="s">
        <v>15</v>
      </c>
      <c r="D30" s="25" t="s">
        <v>9</v>
      </c>
      <c r="E30" s="22" t="s">
        <v>21</v>
      </c>
      <c r="F30" s="28" t="s">
        <v>11</v>
      </c>
      <c r="G30" s="23" t="s">
        <v>12</v>
      </c>
      <c r="H30" s="12" t="s">
        <v>25</v>
      </c>
      <c r="I30" s="13" t="s">
        <v>26</v>
      </c>
      <c r="J30" s="28"/>
      <c r="K30" s="32"/>
      <c r="L30" s="33"/>
      <c r="M30" s="78" t="s">
        <v>274</v>
      </c>
      <c r="N30" s="63">
        <v>0.48305646662576474</v>
      </c>
      <c r="O30" s="80" t="s">
        <v>277</v>
      </c>
      <c r="P30" s="63">
        <v>0.22072312770140773</v>
      </c>
      <c r="Q30" s="82" t="s">
        <v>281</v>
      </c>
      <c r="R30" s="63">
        <v>0.22400685955432487</v>
      </c>
      <c r="S30" s="84">
        <v>1</v>
      </c>
      <c r="T30" s="63">
        <v>0.61622038873584395</v>
      </c>
      <c r="U30" s="65">
        <v>4</v>
      </c>
      <c r="V30" s="63">
        <v>2.5001802178593019E-2</v>
      </c>
      <c r="W30" s="82" t="s">
        <v>198</v>
      </c>
      <c r="X30" s="64">
        <v>0.57230972015025205</v>
      </c>
    </row>
    <row r="31" spans="1:24">
      <c r="A31" s="14" t="s">
        <v>18</v>
      </c>
      <c r="B31" s="15" t="s">
        <v>19</v>
      </c>
      <c r="C31" s="15" t="s">
        <v>20</v>
      </c>
      <c r="D31" s="16" t="s">
        <v>10</v>
      </c>
      <c r="E31" s="17" t="s">
        <v>22</v>
      </c>
      <c r="F31" s="18" t="s">
        <v>23</v>
      </c>
      <c r="G31" s="14" t="s">
        <v>34</v>
      </c>
      <c r="H31" s="15" t="s">
        <v>13</v>
      </c>
      <c r="I31" s="14" t="s">
        <v>14</v>
      </c>
      <c r="J31" s="16" t="s">
        <v>8</v>
      </c>
      <c r="K31" s="18"/>
      <c r="L31" s="19"/>
      <c r="M31" s="78" t="s">
        <v>275</v>
      </c>
      <c r="N31" s="64">
        <v>0.51694353337423538</v>
      </c>
      <c r="O31" s="80" t="s">
        <v>279</v>
      </c>
      <c r="P31" s="64">
        <v>8.0093729870558308E-2</v>
      </c>
      <c r="Q31" s="82" t="s">
        <v>151</v>
      </c>
      <c r="R31" s="64">
        <v>0.68706491962941796</v>
      </c>
      <c r="S31" s="85">
        <v>2</v>
      </c>
      <c r="T31" s="64">
        <v>0.16071588034343443</v>
      </c>
      <c r="U31" s="66">
        <v>5</v>
      </c>
      <c r="V31" s="64">
        <v>1.9628131440320697E-2</v>
      </c>
      <c r="W31" s="124" t="s">
        <v>199</v>
      </c>
      <c r="X31" s="67">
        <v>0.42769027984974733</v>
      </c>
    </row>
    <row r="32" spans="1:24" ht="15.75" thickBot="1">
      <c r="A32" s="68" t="s">
        <v>29</v>
      </c>
      <c r="B32" s="69" t="s">
        <v>30</v>
      </c>
      <c r="C32" s="69" t="s">
        <v>31</v>
      </c>
      <c r="D32" s="70" t="s">
        <v>32</v>
      </c>
      <c r="E32" s="71" t="s">
        <v>33</v>
      </c>
      <c r="F32" s="72" t="s">
        <v>24</v>
      </c>
      <c r="G32" s="73" t="s">
        <v>35</v>
      </c>
      <c r="H32" s="69"/>
      <c r="I32" s="74"/>
      <c r="J32" s="72"/>
      <c r="K32" s="75"/>
      <c r="L32" s="75"/>
      <c r="M32" s="88" t="s">
        <v>150</v>
      </c>
      <c r="N32" s="134">
        <f>ABS(N31-N30)</f>
        <v>3.388706674847064E-2</v>
      </c>
      <c r="O32" s="81" t="s">
        <v>150</v>
      </c>
      <c r="P32" s="76">
        <f>P30-P31</f>
        <v>0.14062939783084943</v>
      </c>
      <c r="Q32" s="83" t="s">
        <v>282</v>
      </c>
      <c r="R32" s="76">
        <v>8.8928220816257258E-2</v>
      </c>
      <c r="S32" s="86">
        <v>3</v>
      </c>
      <c r="T32" s="76">
        <v>0.12919632095682418</v>
      </c>
      <c r="U32" s="77">
        <v>6</v>
      </c>
      <c r="V32" s="76">
        <v>4.9237476344983801E-2</v>
      </c>
      <c r="W32" s="83" t="s">
        <v>284</v>
      </c>
      <c r="X32" s="76">
        <v>4.4077788154847156E-2</v>
      </c>
    </row>
    <row r="33" spans="1:24" ht="15.75" thickTop="1">
      <c r="A33" s="377" t="s">
        <v>269</v>
      </c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L33" s="377"/>
      <c r="M33" s="375" t="s">
        <v>273</v>
      </c>
      <c r="N33" s="360"/>
      <c r="O33" s="376" t="s">
        <v>276</v>
      </c>
      <c r="P33" s="360"/>
      <c r="Q33" s="374" t="s">
        <v>280</v>
      </c>
      <c r="R33" s="360"/>
      <c r="S33" s="374" t="s">
        <v>283</v>
      </c>
      <c r="T33" s="360"/>
      <c r="U33" s="360"/>
      <c r="V33" s="360"/>
      <c r="W33" s="374" t="s">
        <v>285</v>
      </c>
      <c r="X33" s="360"/>
    </row>
    <row r="34" spans="1:24">
      <c r="A34" s="27" t="s">
        <v>6</v>
      </c>
      <c r="B34" s="12" t="s">
        <v>15</v>
      </c>
      <c r="C34" s="12" t="s">
        <v>23</v>
      </c>
      <c r="D34" s="25" t="s">
        <v>11</v>
      </c>
      <c r="E34" s="22" t="s">
        <v>30</v>
      </c>
      <c r="F34" s="28" t="s">
        <v>29</v>
      </c>
      <c r="G34" s="23" t="s">
        <v>7</v>
      </c>
      <c r="H34" s="12" t="s">
        <v>20</v>
      </c>
      <c r="I34" s="13" t="s">
        <v>26</v>
      </c>
      <c r="J34" s="28" t="s">
        <v>32</v>
      </c>
      <c r="K34" s="32"/>
      <c r="L34" s="33"/>
      <c r="M34" s="78" t="s">
        <v>274</v>
      </c>
      <c r="N34" s="63">
        <v>0.49689639459473878</v>
      </c>
      <c r="O34" s="80" t="s">
        <v>277</v>
      </c>
      <c r="P34" s="63">
        <v>0.14234248793201967</v>
      </c>
      <c r="Q34" s="82" t="s">
        <v>281</v>
      </c>
      <c r="R34" s="63">
        <v>0.20627859193055617</v>
      </c>
      <c r="S34" s="84">
        <v>1</v>
      </c>
      <c r="T34" s="63">
        <v>0.64011074200940932</v>
      </c>
      <c r="U34" s="65">
        <v>4</v>
      </c>
      <c r="V34" s="63">
        <v>2.6342890940431577E-2</v>
      </c>
      <c r="W34" s="82" t="s">
        <v>198</v>
      </c>
      <c r="X34" s="64">
        <v>0.67728534359671544</v>
      </c>
    </row>
    <row r="35" spans="1:24">
      <c r="A35" s="14" t="s">
        <v>8</v>
      </c>
      <c r="B35" s="15" t="s">
        <v>18</v>
      </c>
      <c r="C35" s="15" t="s">
        <v>14</v>
      </c>
      <c r="D35" s="16" t="s">
        <v>13</v>
      </c>
      <c r="E35" s="17" t="s">
        <v>12</v>
      </c>
      <c r="F35" s="18" t="s">
        <v>35</v>
      </c>
      <c r="G35" s="14" t="s">
        <v>19</v>
      </c>
      <c r="H35" s="15" t="s">
        <v>10</v>
      </c>
      <c r="I35" s="14" t="s">
        <v>9</v>
      </c>
      <c r="J35" s="16" t="s">
        <v>34</v>
      </c>
      <c r="K35" s="18" t="s">
        <v>31</v>
      </c>
      <c r="L35" s="19"/>
      <c r="M35" s="78" t="s">
        <v>275</v>
      </c>
      <c r="N35" s="64">
        <v>0.50310360540526122</v>
      </c>
      <c r="O35" s="80" t="s">
        <v>278</v>
      </c>
      <c r="P35" s="64">
        <v>0.10370571142919231</v>
      </c>
      <c r="Q35" s="82" t="s">
        <v>151</v>
      </c>
      <c r="R35" s="64">
        <v>0.72709019834452526</v>
      </c>
      <c r="S35" s="85">
        <v>2</v>
      </c>
      <c r="T35" s="64">
        <v>0.24121110275374252</v>
      </c>
      <c r="U35" s="66">
        <v>5</v>
      </c>
      <c r="V35" s="64">
        <v>1.2824569219027476E-2</v>
      </c>
      <c r="W35" s="124" t="s">
        <v>199</v>
      </c>
      <c r="X35" s="67">
        <v>0.32271465640328389</v>
      </c>
    </row>
    <row r="36" spans="1:24" ht="15.75" thickBot="1">
      <c r="A36" s="68" t="s">
        <v>24</v>
      </c>
      <c r="B36" s="69"/>
      <c r="C36" s="69"/>
      <c r="D36" s="70" t="s">
        <v>22</v>
      </c>
      <c r="E36" s="71"/>
      <c r="F36" s="72" t="s">
        <v>25</v>
      </c>
      <c r="G36" s="73" t="s">
        <v>21</v>
      </c>
      <c r="H36" s="69"/>
      <c r="I36" s="74"/>
      <c r="J36" s="72" t="s">
        <v>33</v>
      </c>
      <c r="K36" s="75"/>
      <c r="L36" s="75"/>
      <c r="M36" s="88" t="s">
        <v>150</v>
      </c>
      <c r="N36" s="134">
        <f>ABS(N35-N34)</f>
        <v>6.2072108105224455E-3</v>
      </c>
      <c r="O36" s="81" t="s">
        <v>150</v>
      </c>
      <c r="P36" s="76">
        <f>P34-P35</f>
        <v>3.8636776502827361E-2</v>
      </c>
      <c r="Q36" s="83" t="s">
        <v>282</v>
      </c>
      <c r="R36" s="76">
        <v>6.6631209724918622E-2</v>
      </c>
      <c r="S36" s="86">
        <v>3</v>
      </c>
      <c r="T36" s="76">
        <v>7.9510695077389143E-2</v>
      </c>
      <c r="U36" s="77">
        <v>6</v>
      </c>
      <c r="V36" s="76">
        <v>0</v>
      </c>
      <c r="W36" s="83" t="s">
        <v>284</v>
      </c>
      <c r="X36" s="76">
        <v>3.3791585479002371E-2</v>
      </c>
    </row>
    <row r="37" spans="1:24" ht="15.75" thickTop="1">
      <c r="A37" s="377" t="s">
        <v>195</v>
      </c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5" t="s">
        <v>273</v>
      </c>
      <c r="N37" s="360"/>
      <c r="O37" s="376" t="s">
        <v>276</v>
      </c>
      <c r="P37" s="360"/>
      <c r="Q37" s="374" t="s">
        <v>280</v>
      </c>
      <c r="R37" s="360"/>
      <c r="S37" s="374" t="s">
        <v>283</v>
      </c>
      <c r="T37" s="360"/>
      <c r="U37" s="360"/>
      <c r="V37" s="360"/>
      <c r="W37" s="374" t="s">
        <v>285</v>
      </c>
      <c r="X37" s="360"/>
    </row>
    <row r="38" spans="1:24">
      <c r="A38" s="27" t="s">
        <v>6</v>
      </c>
      <c r="B38" s="12" t="s">
        <v>25</v>
      </c>
      <c r="C38" s="12" t="s">
        <v>10</v>
      </c>
      <c r="D38" s="25" t="s">
        <v>11</v>
      </c>
      <c r="E38" s="22" t="s">
        <v>29</v>
      </c>
      <c r="F38" s="28" t="s">
        <v>22</v>
      </c>
      <c r="G38" s="23" t="s">
        <v>15</v>
      </c>
      <c r="H38" s="12" t="s">
        <v>23</v>
      </c>
      <c r="I38" s="13" t="s">
        <v>20</v>
      </c>
      <c r="J38" s="28" t="s">
        <v>32</v>
      </c>
      <c r="K38" s="32"/>
      <c r="L38" s="33"/>
      <c r="M38" s="78" t="s">
        <v>274</v>
      </c>
      <c r="N38" s="63">
        <v>0.50251213728406829</v>
      </c>
      <c r="O38" s="80" t="s">
        <v>277</v>
      </c>
      <c r="P38" s="63">
        <v>0.16183356203486948</v>
      </c>
      <c r="Q38" s="82" t="s">
        <v>281</v>
      </c>
      <c r="R38" s="63">
        <v>0.25879922231045616</v>
      </c>
      <c r="S38" s="84">
        <v>1</v>
      </c>
      <c r="T38" s="63">
        <v>0.59423419965404778</v>
      </c>
      <c r="U38" s="65">
        <v>4</v>
      </c>
      <c r="V38" s="63">
        <v>3.6831457066727219E-2</v>
      </c>
      <c r="W38" s="82" t="s">
        <v>198</v>
      </c>
      <c r="X38" s="64">
        <v>0.69414275157209671</v>
      </c>
    </row>
    <row r="39" spans="1:24">
      <c r="A39" s="14" t="s">
        <v>14</v>
      </c>
      <c r="B39" s="15" t="s">
        <v>8</v>
      </c>
      <c r="C39" s="15" t="s">
        <v>13</v>
      </c>
      <c r="D39" s="16" t="s">
        <v>18</v>
      </c>
      <c r="E39" s="17" t="s">
        <v>12</v>
      </c>
      <c r="F39" s="18" t="s">
        <v>35</v>
      </c>
      <c r="G39" s="14" t="s">
        <v>26</v>
      </c>
      <c r="H39" s="15" t="s">
        <v>34</v>
      </c>
      <c r="I39" s="14" t="s">
        <v>9</v>
      </c>
      <c r="J39" s="16" t="s">
        <v>19</v>
      </c>
      <c r="K39" s="18" t="s">
        <v>31</v>
      </c>
      <c r="L39" s="19"/>
      <c r="M39" s="78" t="s">
        <v>275</v>
      </c>
      <c r="N39" s="64">
        <v>0.49748786271593171</v>
      </c>
      <c r="O39" s="80" t="s">
        <v>278</v>
      </c>
      <c r="P39" s="64">
        <v>7.7671996354877024E-2</v>
      </c>
      <c r="Q39" s="82" t="s">
        <v>151</v>
      </c>
      <c r="R39" s="64">
        <v>0.68121365598916372</v>
      </c>
      <c r="S39" s="85">
        <v>2</v>
      </c>
      <c r="T39" s="64">
        <v>0.27351023225507165</v>
      </c>
      <c r="U39" s="66">
        <v>5</v>
      </c>
      <c r="V39" s="64">
        <v>3.1916298403687413E-2</v>
      </c>
      <c r="W39" s="124" t="s">
        <v>199</v>
      </c>
      <c r="X39" s="67">
        <v>0.30585724842790252</v>
      </c>
    </row>
    <row r="40" spans="1:24" ht="15.75" thickBot="1">
      <c r="A40" s="68" t="s">
        <v>24</v>
      </c>
      <c r="B40" s="69"/>
      <c r="C40" s="69"/>
      <c r="D40" s="70" t="s">
        <v>30</v>
      </c>
      <c r="E40" s="71"/>
      <c r="F40" s="72" t="s">
        <v>7</v>
      </c>
      <c r="G40" s="73" t="s">
        <v>21</v>
      </c>
      <c r="H40" s="69"/>
      <c r="I40" s="74"/>
      <c r="J40" s="72" t="s">
        <v>33</v>
      </c>
      <c r="K40" s="75"/>
      <c r="L40" s="75"/>
      <c r="M40" s="88" t="s">
        <v>150</v>
      </c>
      <c r="N40" s="134">
        <f>ABS(N39-N38)</f>
        <v>5.0242745681365886E-3</v>
      </c>
      <c r="O40" s="81" t="s">
        <v>150</v>
      </c>
      <c r="P40" s="76">
        <f>P38-P39</f>
        <v>8.4161565679992459E-2</v>
      </c>
      <c r="Q40" s="83" t="s">
        <v>282</v>
      </c>
      <c r="R40" s="76">
        <v>5.9987121700380126E-2</v>
      </c>
      <c r="S40" s="86">
        <v>3</v>
      </c>
      <c r="T40" s="76">
        <v>6.3507812620465939E-2</v>
      </c>
      <c r="U40" s="77">
        <v>6</v>
      </c>
      <c r="V40" s="76">
        <v>0</v>
      </c>
      <c r="W40" s="83" t="s">
        <v>284</v>
      </c>
      <c r="X40" s="76">
        <v>4.6063657758386195E-2</v>
      </c>
    </row>
    <row r="41" spans="1:24" ht="15.75" thickTop="1">
      <c r="A41" s="377" t="s">
        <v>292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75" t="s">
        <v>273</v>
      </c>
      <c r="N41" s="360"/>
      <c r="O41" s="376" t="s">
        <v>276</v>
      </c>
      <c r="P41" s="360"/>
      <c r="Q41" s="374" t="s">
        <v>280</v>
      </c>
      <c r="R41" s="360"/>
      <c r="S41" s="374" t="s">
        <v>283</v>
      </c>
      <c r="T41" s="360"/>
      <c r="U41" s="360"/>
      <c r="V41" s="360"/>
      <c r="W41" s="374" t="s">
        <v>285</v>
      </c>
      <c r="X41" s="360"/>
    </row>
    <row r="42" spans="1:24">
      <c r="A42" s="27" t="s">
        <v>6</v>
      </c>
      <c r="B42" s="12" t="s">
        <v>15</v>
      </c>
      <c r="C42" s="12" t="s">
        <v>22</v>
      </c>
      <c r="D42" s="25" t="s">
        <v>25</v>
      </c>
      <c r="E42" s="22" t="s">
        <v>30</v>
      </c>
      <c r="F42" s="28" t="s">
        <v>24</v>
      </c>
      <c r="G42" s="23" t="s">
        <v>33</v>
      </c>
      <c r="H42" s="12" t="s">
        <v>31</v>
      </c>
      <c r="I42" s="13" t="s">
        <v>21</v>
      </c>
      <c r="J42" s="28" t="s">
        <v>29</v>
      </c>
      <c r="K42" s="32"/>
      <c r="L42" s="33"/>
      <c r="M42" s="78" t="s">
        <v>274</v>
      </c>
      <c r="N42" s="63">
        <v>0.50236857380551059</v>
      </c>
      <c r="O42" s="80" t="s">
        <v>277</v>
      </c>
      <c r="P42" s="63">
        <v>0.17562340725794348</v>
      </c>
      <c r="Q42" s="82" t="s">
        <v>281</v>
      </c>
      <c r="R42" s="63">
        <v>0.12359816120097611</v>
      </c>
      <c r="S42" s="84">
        <v>1</v>
      </c>
      <c r="T42" s="63">
        <v>0.64011074200940932</v>
      </c>
      <c r="U42" s="65">
        <v>4</v>
      </c>
      <c r="V42" s="63">
        <v>4.9838476445057497E-2</v>
      </c>
      <c r="W42" s="82" t="s">
        <v>198</v>
      </c>
      <c r="X42" s="64">
        <v>0.67653564398269861</v>
      </c>
    </row>
    <row r="43" spans="1:24">
      <c r="A43" s="14" t="s">
        <v>8</v>
      </c>
      <c r="B43" s="15" t="s">
        <v>13</v>
      </c>
      <c r="C43" s="15" t="s">
        <v>14</v>
      </c>
      <c r="D43" s="16" t="s">
        <v>18</v>
      </c>
      <c r="E43" s="17" t="s">
        <v>23</v>
      </c>
      <c r="F43" s="18" t="s">
        <v>26</v>
      </c>
      <c r="G43" s="14" t="s">
        <v>34</v>
      </c>
      <c r="H43" s="15" t="s">
        <v>10</v>
      </c>
      <c r="I43" s="14" t="s">
        <v>19</v>
      </c>
      <c r="J43" s="16" t="s">
        <v>9</v>
      </c>
      <c r="K43" s="18" t="s">
        <v>20</v>
      </c>
      <c r="L43" s="19"/>
      <c r="M43" s="78" t="s">
        <v>275</v>
      </c>
      <c r="N43" s="64">
        <v>0.49763142619448952</v>
      </c>
      <c r="O43" s="80" t="s">
        <v>278</v>
      </c>
      <c r="P43" s="64">
        <v>8.6332023385068166E-2</v>
      </c>
      <c r="Q43" s="82" t="s">
        <v>151</v>
      </c>
      <c r="R43" s="64">
        <v>0.7735243397880861</v>
      </c>
      <c r="S43" s="85">
        <v>2</v>
      </c>
      <c r="T43" s="64">
        <v>0.22846039897234927</v>
      </c>
      <c r="U43" s="66">
        <v>5</v>
      </c>
      <c r="V43" s="64">
        <v>3.9769256420177975E-3</v>
      </c>
      <c r="W43" s="124" t="s">
        <v>199</v>
      </c>
      <c r="X43" s="67">
        <v>0.32346435601730067</v>
      </c>
    </row>
    <row r="44" spans="1:24" ht="15.75" thickBot="1">
      <c r="A44" s="68" t="s">
        <v>11</v>
      </c>
      <c r="B44" s="69"/>
      <c r="C44" s="69"/>
      <c r="D44" s="70" t="s">
        <v>12</v>
      </c>
      <c r="E44" s="71"/>
      <c r="F44" s="72" t="s">
        <v>7</v>
      </c>
      <c r="G44" s="73" t="s">
        <v>35</v>
      </c>
      <c r="H44" s="69"/>
      <c r="I44" s="74"/>
      <c r="J44" s="72" t="s">
        <v>32</v>
      </c>
      <c r="K44" s="75"/>
      <c r="L44" s="75"/>
      <c r="M44" s="88" t="s">
        <v>150</v>
      </c>
      <c r="N44" s="134">
        <f>ABS(N43-N42)</f>
        <v>4.7371476110210642E-3</v>
      </c>
      <c r="O44" s="81" t="s">
        <v>150</v>
      </c>
      <c r="P44" s="76">
        <f>P42-P43</f>
        <v>8.9291383872875316E-2</v>
      </c>
      <c r="Q44" s="83" t="s">
        <v>282</v>
      </c>
      <c r="R44" s="76">
        <v>0.10287749901093782</v>
      </c>
      <c r="S44" s="86">
        <v>3</v>
      </c>
      <c r="T44" s="76">
        <v>7.7613456931166169E-2</v>
      </c>
      <c r="U44" s="77">
        <v>6</v>
      </c>
      <c r="V44" s="76">
        <v>0</v>
      </c>
      <c r="W44" s="83" t="s">
        <v>284</v>
      </c>
      <c r="X44" s="76">
        <v>4.1694757808863753E-2</v>
      </c>
    </row>
    <row r="45" spans="1:24" ht="15.75" thickTop="1"/>
  </sheetData>
  <mergeCells count="66"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37:X37"/>
    <mergeCell ref="M41:N41"/>
    <mergeCell ref="O41:P41"/>
    <mergeCell ref="Q41:R41"/>
    <mergeCell ref="S41:V41"/>
    <mergeCell ref="W41:X41"/>
  </mergeCells>
  <conditionalFormatting sqref="N4 N8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 X42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 X40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/>
  <cols>
    <col min="1" max="12" width="8.7109375" style="128" customWidth="1"/>
    <col min="13" max="24" width="10.7109375" style="128" customWidth="1"/>
    <col min="25" max="16384" width="10.7109375" style="128" hidden="1"/>
  </cols>
  <sheetData>
    <row r="1" spans="1:24">
      <c r="A1" s="378" t="s">
        <v>293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5" t="s">
        <v>273</v>
      </c>
      <c r="N1" s="360"/>
      <c r="O1" s="379" t="s">
        <v>276</v>
      </c>
      <c r="P1" s="380"/>
      <c r="Q1" s="374" t="s">
        <v>280</v>
      </c>
      <c r="R1" s="360"/>
      <c r="S1" s="374" t="s">
        <v>283</v>
      </c>
      <c r="T1" s="360"/>
      <c r="U1" s="360"/>
      <c r="V1" s="360"/>
      <c r="W1" s="374" t="s">
        <v>285</v>
      </c>
      <c r="X1" s="360"/>
    </row>
    <row r="2" spans="1:24">
      <c r="A2" s="27" t="s">
        <v>49</v>
      </c>
      <c r="B2" s="12" t="s">
        <v>50</v>
      </c>
      <c r="C2" s="12" t="s">
        <v>51</v>
      </c>
      <c r="D2" s="25" t="s">
        <v>52</v>
      </c>
      <c r="E2" s="22" t="s">
        <v>53</v>
      </c>
      <c r="F2" s="28" t="s">
        <v>54</v>
      </c>
      <c r="G2" s="23" t="s">
        <v>55</v>
      </c>
      <c r="H2" s="12" t="s">
        <v>56</v>
      </c>
      <c r="I2" s="13" t="s">
        <v>57</v>
      </c>
      <c r="J2" s="28" t="s">
        <v>58</v>
      </c>
      <c r="K2" s="32" t="s">
        <v>59</v>
      </c>
      <c r="L2" s="33" t="s">
        <v>60</v>
      </c>
      <c r="M2" s="78" t="s">
        <v>274</v>
      </c>
      <c r="N2" s="63">
        <v>0.53230959680290224</v>
      </c>
      <c r="O2" s="80" t="s">
        <v>277</v>
      </c>
      <c r="P2" s="63">
        <v>0.33181673545888929</v>
      </c>
      <c r="Q2" s="82" t="s">
        <v>281</v>
      </c>
      <c r="R2" s="63">
        <v>0.28371090998810811</v>
      </c>
      <c r="S2" s="84">
        <v>1</v>
      </c>
      <c r="T2" s="63">
        <v>0.33970620940923624</v>
      </c>
      <c r="U2" s="65">
        <v>4</v>
      </c>
      <c r="V2" s="63">
        <v>0.16633785518867028</v>
      </c>
      <c r="W2" s="82" t="s">
        <v>198</v>
      </c>
      <c r="X2" s="64">
        <v>0.53536153776272377</v>
      </c>
    </row>
    <row r="3" spans="1:24">
      <c r="A3" s="14" t="s">
        <v>61</v>
      </c>
      <c r="B3" s="15" t="s">
        <v>62</v>
      </c>
      <c r="C3" s="15" t="s">
        <v>63</v>
      </c>
      <c r="D3" s="16" t="s">
        <v>64</v>
      </c>
      <c r="E3" s="17" t="s">
        <v>65</v>
      </c>
      <c r="F3" s="18" t="s">
        <v>66</v>
      </c>
      <c r="G3" s="14" t="s">
        <v>67</v>
      </c>
      <c r="H3" s="15" t="s">
        <v>68</v>
      </c>
      <c r="I3" s="14" t="s">
        <v>69</v>
      </c>
      <c r="J3" s="16" t="s">
        <v>70</v>
      </c>
      <c r="K3" s="18" t="s">
        <v>71</v>
      </c>
      <c r="L3" s="19"/>
      <c r="M3" s="79" t="s">
        <v>275</v>
      </c>
      <c r="N3" s="51">
        <v>0.46632084488054976</v>
      </c>
      <c r="O3" s="80" t="s">
        <v>278</v>
      </c>
      <c r="P3" s="64">
        <v>3.6726253179368895E-2</v>
      </c>
      <c r="Q3" s="82" t="s">
        <v>151</v>
      </c>
      <c r="R3" s="64">
        <v>0.42104090207692613</v>
      </c>
      <c r="S3" s="85">
        <v>2</v>
      </c>
      <c r="T3" s="64">
        <v>0.1206252109568749</v>
      </c>
      <c r="U3" s="66">
        <v>5</v>
      </c>
      <c r="V3" s="64">
        <v>9.6446570777868043E-2</v>
      </c>
      <c r="W3" s="124" t="s">
        <v>199</v>
      </c>
      <c r="X3" s="67">
        <v>0.46314935125352785</v>
      </c>
    </row>
    <row r="4" spans="1:24" ht="15.75" thickBot="1">
      <c r="A4" s="68" t="s">
        <v>72</v>
      </c>
      <c r="B4" s="69" t="s">
        <v>73</v>
      </c>
      <c r="C4" s="69" t="s">
        <v>74</v>
      </c>
      <c r="D4" s="70" t="s">
        <v>75</v>
      </c>
      <c r="E4" s="71" t="s">
        <v>76</v>
      </c>
      <c r="F4" s="72" t="s">
        <v>77</v>
      </c>
      <c r="G4" s="73" t="s">
        <v>78</v>
      </c>
      <c r="H4" s="69" t="s">
        <v>79</v>
      </c>
      <c r="I4" s="74" t="s">
        <v>80</v>
      </c>
      <c r="J4" s="72"/>
      <c r="K4" s="75"/>
      <c r="L4" s="75"/>
      <c r="M4" s="88" t="s">
        <v>150</v>
      </c>
      <c r="N4" s="134">
        <f>ABS(N3-N2)</f>
        <v>6.5988751922352484E-2</v>
      </c>
      <c r="O4" s="81" t="s">
        <v>150</v>
      </c>
      <c r="P4" s="76">
        <f>P2-P3</f>
        <v>0.29509048227952039</v>
      </c>
      <c r="Q4" s="83" t="s">
        <v>282</v>
      </c>
      <c r="R4" s="76">
        <v>0.29387862961841776</v>
      </c>
      <c r="S4" s="86">
        <v>3</v>
      </c>
      <c r="T4" s="76">
        <v>0.10087100299025367</v>
      </c>
      <c r="U4" s="77">
        <v>6</v>
      </c>
      <c r="V4" s="76">
        <v>0.17439575633696472</v>
      </c>
      <c r="W4" s="83" t="s">
        <v>284</v>
      </c>
      <c r="X4" s="76">
        <v>0.19791962407885649</v>
      </c>
    </row>
    <row r="5" spans="1:24" ht="15.75" thickTop="1">
      <c r="A5" s="378" t="s">
        <v>294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5" t="s">
        <v>273</v>
      </c>
      <c r="N5" s="360"/>
      <c r="O5" s="376" t="s">
        <v>276</v>
      </c>
      <c r="P5" s="360"/>
      <c r="Q5" s="374" t="s">
        <v>280</v>
      </c>
      <c r="R5" s="360"/>
      <c r="S5" s="374" t="s">
        <v>283</v>
      </c>
      <c r="T5" s="360"/>
      <c r="U5" s="360"/>
      <c r="V5" s="360"/>
      <c r="W5" s="381" t="s">
        <v>550</v>
      </c>
      <c r="X5" s="382"/>
    </row>
    <row r="6" spans="1:24">
      <c r="A6" s="27" t="s">
        <v>70</v>
      </c>
      <c r="B6" s="12" t="s">
        <v>73</v>
      </c>
      <c r="C6" s="12" t="s">
        <v>55</v>
      </c>
      <c r="D6" s="25" t="s">
        <v>298</v>
      </c>
      <c r="E6" s="22" t="s">
        <v>59</v>
      </c>
      <c r="F6" s="28" t="s">
        <v>65</v>
      </c>
      <c r="G6" s="23" t="s">
        <v>69</v>
      </c>
      <c r="H6" s="12" t="s">
        <v>79</v>
      </c>
      <c r="I6" s="13" t="s">
        <v>301</v>
      </c>
      <c r="J6" s="28"/>
      <c r="K6" s="32"/>
      <c r="L6" s="33"/>
      <c r="M6" s="78" t="s">
        <v>274</v>
      </c>
      <c r="N6" s="63">
        <f>55.9429321205724%+ru!B34+ru!B24+ru!B33+ru!B31</f>
        <v>0.5777173758557832</v>
      </c>
      <c r="O6" s="80" t="s">
        <v>277</v>
      </c>
      <c r="P6" s="63">
        <f>24.3319221213369%+ru!B31+ru!B34</f>
        <v>0.24671838543386654</v>
      </c>
      <c r="Q6" s="82" t="s">
        <v>281</v>
      </c>
      <c r="R6" s="63">
        <f>14.8722793467405%+ru!B34+ru!B30</f>
        <v>0.15242350263557203</v>
      </c>
      <c r="S6" s="84">
        <v>1</v>
      </c>
      <c r="T6" s="63">
        <f>54.521157597431%+ru!B24+ru!B33+ru!B31+ru!B32+ru!B29</f>
        <v>0.57124039952829764</v>
      </c>
      <c r="U6" s="65">
        <v>4</v>
      </c>
      <c r="V6" s="63">
        <v>5.7806333558310628E-2</v>
      </c>
      <c r="W6" s="82" t="s">
        <v>198</v>
      </c>
      <c r="X6" s="64">
        <v>0.62699616701031702</v>
      </c>
    </row>
    <row r="7" spans="1:24">
      <c r="A7" s="14" t="s">
        <v>77</v>
      </c>
      <c r="B7" s="15" t="s">
        <v>295</v>
      </c>
      <c r="C7" s="15" t="s">
        <v>296</v>
      </c>
      <c r="D7" s="16" t="s">
        <v>297</v>
      </c>
      <c r="E7" s="17" t="s">
        <v>64</v>
      </c>
      <c r="F7" s="18" t="s">
        <v>68</v>
      </c>
      <c r="G7" s="14" t="s">
        <v>299</v>
      </c>
      <c r="H7" s="15" t="s">
        <v>300</v>
      </c>
      <c r="I7" s="14" t="s">
        <v>66</v>
      </c>
      <c r="J7" s="16" t="s">
        <v>63</v>
      </c>
      <c r="K7" s="18"/>
      <c r="L7" s="19"/>
      <c r="M7" s="78" t="s">
        <v>275</v>
      </c>
      <c r="N7" s="64">
        <f>41.0841146072122%+ru!B30+ru!B29+ru!B32</f>
        <v>0.42228262414421741</v>
      </c>
      <c r="O7" s="80" t="s">
        <v>279</v>
      </c>
      <c r="P7" s="64">
        <v>4.6479761298943302E-2</v>
      </c>
      <c r="Q7" s="82" t="s">
        <v>151</v>
      </c>
      <c r="R7" s="64">
        <f>66.7967742611726%+ru!B24+ru!B33+ru!B31+ru!B29+ru!B32</f>
        <v>0.69399656616571359</v>
      </c>
      <c r="S7" s="85">
        <v>2</v>
      </c>
      <c r="T7" s="64">
        <f>17.7273241020016%+ru!B30</f>
        <v>0.18072611416459888</v>
      </c>
      <c r="U7" s="66">
        <v>5</v>
      </c>
      <c r="V7" s="64">
        <v>3.7165750659355186E-2</v>
      </c>
      <c r="W7" s="124" t="s">
        <v>199</v>
      </c>
      <c r="X7" s="67">
        <v>0.31930827155641672</v>
      </c>
    </row>
    <row r="8" spans="1:24" ht="15.75" thickBot="1">
      <c r="A8" s="68" t="s">
        <v>58</v>
      </c>
      <c r="B8" s="69" t="s">
        <v>62</v>
      </c>
      <c r="C8" s="69" t="s">
        <v>72</v>
      </c>
      <c r="D8" s="70" t="s">
        <v>51</v>
      </c>
      <c r="E8" s="71" t="s">
        <v>80</v>
      </c>
      <c r="F8" s="72" t="s">
        <v>75</v>
      </c>
      <c r="G8" s="73" t="s">
        <v>52</v>
      </c>
      <c r="H8" s="69"/>
      <c r="I8" s="74"/>
      <c r="J8" s="72"/>
      <c r="K8" s="75"/>
      <c r="L8" s="75"/>
      <c r="M8" s="88" t="s">
        <v>150</v>
      </c>
      <c r="N8" s="134">
        <f>ABS(N7-N6)</f>
        <v>0.15543475171156579</v>
      </c>
      <c r="O8" s="81" t="s">
        <v>150</v>
      </c>
      <c r="P8" s="76">
        <f>P6-P7</f>
        <v>0.20023862413492324</v>
      </c>
      <c r="Q8" s="83" t="s">
        <v>282</v>
      </c>
      <c r="R8" s="76">
        <v>0.15357993119871399</v>
      </c>
      <c r="S8" s="86">
        <v>3</v>
      </c>
      <c r="T8" s="76">
        <f>10.6166065373014%+ru!B34</f>
        <v>0.10641390139659816</v>
      </c>
      <c r="U8" s="77">
        <v>6</v>
      </c>
      <c r="V8" s="76">
        <v>4.664750069284012E-2</v>
      </c>
      <c r="W8" s="83" t="s">
        <v>284</v>
      </c>
      <c r="X8" s="76">
        <v>4.0547653007674718E-2</v>
      </c>
    </row>
    <row r="9" spans="1:24" ht="15.75" thickTop="1">
      <c r="A9" s="378" t="s">
        <v>551</v>
      </c>
      <c r="B9" s="378"/>
      <c r="C9" s="378"/>
      <c r="D9" s="378"/>
      <c r="E9" s="378"/>
      <c r="F9" s="378"/>
      <c r="G9" s="378"/>
      <c r="H9" s="378"/>
      <c r="I9" s="378"/>
      <c r="J9" s="378"/>
      <c r="K9" s="378"/>
      <c r="L9" s="378"/>
      <c r="M9" s="375" t="s">
        <v>273</v>
      </c>
      <c r="N9" s="360"/>
      <c r="O9" s="376" t="s">
        <v>276</v>
      </c>
      <c r="P9" s="360"/>
      <c r="Q9" s="374" t="s">
        <v>280</v>
      </c>
      <c r="R9" s="360"/>
      <c r="S9" s="374" t="s">
        <v>283</v>
      </c>
      <c r="T9" s="360"/>
      <c r="U9" s="360"/>
      <c r="V9" s="360"/>
      <c r="W9" s="374" t="s">
        <v>285</v>
      </c>
      <c r="X9" s="360"/>
    </row>
    <row r="10" spans="1:24">
      <c r="A10" s="27" t="s">
        <v>72</v>
      </c>
      <c r="B10" s="12" t="s">
        <v>63</v>
      </c>
      <c r="C10" s="12" t="s">
        <v>53</v>
      </c>
      <c r="D10" s="25" t="s">
        <v>66</v>
      </c>
      <c r="E10" s="22" t="s">
        <v>77</v>
      </c>
      <c r="F10" s="28" t="s">
        <v>62</v>
      </c>
      <c r="G10" s="23" t="s">
        <v>51</v>
      </c>
      <c r="H10" s="12" t="s">
        <v>76</v>
      </c>
      <c r="I10" s="13" t="s">
        <v>67</v>
      </c>
      <c r="J10" s="28" t="s">
        <v>65</v>
      </c>
      <c r="K10" s="32" t="s">
        <v>56</v>
      </c>
      <c r="L10" s="33" t="s">
        <v>57</v>
      </c>
      <c r="M10" s="78" t="s">
        <v>274</v>
      </c>
      <c r="N10" s="63">
        <v>0.50409616768560872</v>
      </c>
      <c r="O10" s="80" t="s">
        <v>277</v>
      </c>
      <c r="P10" s="63">
        <v>0.17042103887005441</v>
      </c>
      <c r="Q10" s="82" t="s">
        <v>281</v>
      </c>
      <c r="R10" s="63">
        <v>0.52645985019082264</v>
      </c>
      <c r="S10" s="84">
        <v>1</v>
      </c>
      <c r="T10" s="63">
        <v>0.25915785875607744</v>
      </c>
      <c r="U10" s="65">
        <v>4</v>
      </c>
      <c r="V10" s="63">
        <v>0.14396249228274083</v>
      </c>
      <c r="W10" s="82" t="s">
        <v>198</v>
      </c>
      <c r="X10" s="230">
        <v>0.4836353070309064</v>
      </c>
    </row>
    <row r="11" spans="1:24">
      <c r="A11" s="14" t="s">
        <v>64</v>
      </c>
      <c r="B11" s="15" t="s">
        <v>74</v>
      </c>
      <c r="C11" s="15" t="s">
        <v>69</v>
      </c>
      <c r="D11" s="16" t="s">
        <v>61</v>
      </c>
      <c r="E11" s="17" t="s">
        <v>55</v>
      </c>
      <c r="F11" s="18" t="s">
        <v>73</v>
      </c>
      <c r="G11" s="14" t="s">
        <v>49</v>
      </c>
      <c r="H11" s="15" t="s">
        <v>52</v>
      </c>
      <c r="I11" s="14" t="s">
        <v>68</v>
      </c>
      <c r="J11" s="16"/>
      <c r="K11" s="18"/>
      <c r="L11" s="19"/>
      <c r="M11" s="78" t="s">
        <v>275</v>
      </c>
      <c r="N11" s="64">
        <v>0.46835264440299268</v>
      </c>
      <c r="O11" s="80" t="s">
        <v>278</v>
      </c>
      <c r="P11" s="64">
        <v>3.8053384545542822E-2</v>
      </c>
      <c r="Q11" s="82" t="s">
        <v>151</v>
      </c>
      <c r="R11" s="64">
        <v>0.29056030317235321</v>
      </c>
      <c r="S11" s="85">
        <v>2</v>
      </c>
      <c r="T11" s="64">
        <v>0.34409339535840522</v>
      </c>
      <c r="U11" s="66">
        <v>5</v>
      </c>
      <c r="V11" s="64">
        <v>6.8358164808321617E-2</v>
      </c>
      <c r="W11" s="172" t="s">
        <v>199</v>
      </c>
      <c r="X11" s="67">
        <v>0.46687472293499332</v>
      </c>
    </row>
    <row r="12" spans="1:24" ht="15.75" thickBot="1">
      <c r="A12" s="68" t="s">
        <v>58</v>
      </c>
      <c r="B12" s="69" t="s">
        <v>59</v>
      </c>
      <c r="C12" s="69" t="s">
        <v>50</v>
      </c>
      <c r="D12" s="70" t="s">
        <v>70</v>
      </c>
      <c r="E12" s="71" t="s">
        <v>79</v>
      </c>
      <c r="F12" s="72" t="s">
        <v>54</v>
      </c>
      <c r="G12" s="73" t="s">
        <v>75</v>
      </c>
      <c r="H12" s="69"/>
      <c r="I12" s="74"/>
      <c r="J12" s="72"/>
      <c r="K12" s="75"/>
      <c r="L12" s="75"/>
      <c r="M12" s="88" t="s">
        <v>150</v>
      </c>
      <c r="N12" s="134">
        <f>ABS(N11-N10)</f>
        <v>3.5743523282616041E-2</v>
      </c>
      <c r="O12" s="81" t="s">
        <v>150</v>
      </c>
      <c r="P12" s="76">
        <f>P10-P11</f>
        <v>0.13236765432451159</v>
      </c>
      <c r="Q12" s="83" t="s">
        <v>282</v>
      </c>
      <c r="R12" s="76">
        <v>0.15542865872542549</v>
      </c>
      <c r="S12" s="86">
        <v>3</v>
      </c>
      <c r="T12" s="76">
        <v>0.11544546469044925</v>
      </c>
      <c r="U12" s="77">
        <v>6</v>
      </c>
      <c r="V12" s="76">
        <v>3.7978563048024119E-2</v>
      </c>
      <c r="W12" s="83" t="s">
        <v>284</v>
      </c>
      <c r="X12" s="76">
        <v>9.3815678026188065E-2</v>
      </c>
    </row>
    <row r="13" spans="1:24" ht="15.75" thickTop="1">
      <c r="A13" s="377" t="s">
        <v>269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5" t="s">
        <v>273</v>
      </c>
      <c r="N13" s="360"/>
      <c r="O13" s="376" t="s">
        <v>276</v>
      </c>
      <c r="P13" s="360"/>
      <c r="Q13" s="374" t="s">
        <v>280</v>
      </c>
      <c r="R13" s="360"/>
      <c r="S13" s="374" t="s">
        <v>283</v>
      </c>
      <c r="T13" s="360"/>
      <c r="U13" s="360"/>
      <c r="V13" s="360"/>
      <c r="W13" s="374" t="s">
        <v>285</v>
      </c>
      <c r="X13" s="360"/>
    </row>
    <row r="14" spans="1:24">
      <c r="A14" s="27" t="s">
        <v>57</v>
      </c>
      <c r="B14" s="12" t="s">
        <v>51</v>
      </c>
      <c r="C14" s="12" t="s">
        <v>74</v>
      </c>
      <c r="D14" s="25" t="s">
        <v>78</v>
      </c>
      <c r="E14" s="22" t="s">
        <v>80</v>
      </c>
      <c r="F14" s="28" t="s">
        <v>73</v>
      </c>
      <c r="G14" s="23" t="s">
        <v>65</v>
      </c>
      <c r="H14" s="12" t="s">
        <v>52</v>
      </c>
      <c r="I14" s="13" t="s">
        <v>75</v>
      </c>
      <c r="J14" s="28" t="s">
        <v>49</v>
      </c>
      <c r="K14" s="32" t="s">
        <v>59</v>
      </c>
      <c r="L14" s="33" t="s">
        <v>60</v>
      </c>
      <c r="M14" s="78" t="s">
        <v>274</v>
      </c>
      <c r="N14" s="63">
        <v>0.50258224573637389</v>
      </c>
      <c r="O14" s="80" t="s">
        <v>277</v>
      </c>
      <c r="P14" s="63">
        <v>0.14192601250811707</v>
      </c>
      <c r="Q14" s="82" t="s">
        <v>281</v>
      </c>
      <c r="R14" s="63">
        <v>0.23699509304409583</v>
      </c>
      <c r="S14" s="84">
        <v>1</v>
      </c>
      <c r="T14" s="63">
        <v>0.56351119670652339</v>
      </c>
      <c r="U14" s="65">
        <v>4</v>
      </c>
      <c r="V14" s="63">
        <v>4.8829707173244474E-2</v>
      </c>
      <c r="W14" s="82" t="s">
        <v>198</v>
      </c>
      <c r="X14" s="64">
        <v>0.75988909152021755</v>
      </c>
    </row>
    <row r="15" spans="1:24">
      <c r="A15" s="14" t="s">
        <v>64</v>
      </c>
      <c r="B15" s="15" t="s">
        <v>67</v>
      </c>
      <c r="C15" s="15" t="s">
        <v>76</v>
      </c>
      <c r="D15" s="16" t="s">
        <v>53</v>
      </c>
      <c r="E15" s="17" t="s">
        <v>72</v>
      </c>
      <c r="F15" s="18" t="s">
        <v>69</v>
      </c>
      <c r="G15" s="14" t="s">
        <v>63</v>
      </c>
      <c r="H15" s="15" t="s">
        <v>54</v>
      </c>
      <c r="I15" s="14" t="s">
        <v>77</v>
      </c>
      <c r="J15" s="16" t="s">
        <v>68</v>
      </c>
      <c r="K15" s="18" t="s">
        <v>66</v>
      </c>
      <c r="L15" s="19"/>
      <c r="M15" s="78" t="s">
        <v>275</v>
      </c>
      <c r="N15" s="64">
        <v>0.49741775426362617</v>
      </c>
      <c r="O15" s="80" t="s">
        <v>278</v>
      </c>
      <c r="P15" s="64">
        <v>0.10198092495260616</v>
      </c>
      <c r="Q15" s="82" t="s">
        <v>151</v>
      </c>
      <c r="R15" s="64">
        <v>0.66442304403666741</v>
      </c>
      <c r="S15" s="85">
        <v>2</v>
      </c>
      <c r="T15" s="64">
        <v>0.24640381761885261</v>
      </c>
      <c r="U15" s="66">
        <v>5</v>
      </c>
      <c r="V15" s="64">
        <v>3.0337747204883053E-2</v>
      </c>
      <c r="W15" s="124" t="s">
        <v>199</v>
      </c>
      <c r="X15" s="67">
        <v>0.24011090847978256</v>
      </c>
    </row>
    <row r="16" spans="1:24" ht="15.75" thickBot="1">
      <c r="A16" s="68" t="s">
        <v>62</v>
      </c>
      <c r="B16" s="69" t="s">
        <v>50</v>
      </c>
      <c r="C16" s="69" t="s">
        <v>71</v>
      </c>
      <c r="D16" s="70" t="s">
        <v>0</v>
      </c>
      <c r="E16" s="71" t="s">
        <v>61</v>
      </c>
      <c r="F16" s="72" t="s">
        <v>56</v>
      </c>
      <c r="G16" s="73" t="s">
        <v>79</v>
      </c>
      <c r="H16" s="69" t="s">
        <v>55</v>
      </c>
      <c r="I16" s="74" t="s">
        <v>70</v>
      </c>
      <c r="J16" s="72" t="s">
        <v>58</v>
      </c>
      <c r="K16" s="75"/>
      <c r="L16" s="75"/>
      <c r="M16" s="88" t="s">
        <v>150</v>
      </c>
      <c r="N16" s="134">
        <f>ABS(N15-N14)</f>
        <v>5.1644914727477231E-3</v>
      </c>
      <c r="O16" s="81" t="s">
        <v>150</v>
      </c>
      <c r="P16" s="76">
        <f>P14-P15</f>
        <v>3.9945087555510905E-2</v>
      </c>
      <c r="Q16" s="83" t="s">
        <v>282</v>
      </c>
      <c r="R16" s="76">
        <v>9.8581862919236735E-2</v>
      </c>
      <c r="S16" s="86">
        <v>3</v>
      </c>
      <c r="T16" s="76">
        <v>6.2561577875918192E-2</v>
      </c>
      <c r="U16" s="77">
        <v>6</v>
      </c>
      <c r="V16" s="76">
        <v>4.8108117396994179E-2</v>
      </c>
      <c r="W16" s="83" t="s">
        <v>284</v>
      </c>
      <c r="X16" s="76">
        <v>2.6684864057849172E-2</v>
      </c>
    </row>
    <row r="17" spans="1:24" ht="15.75" thickTop="1">
      <c r="A17" s="377" t="s">
        <v>270</v>
      </c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5" t="s">
        <v>273</v>
      </c>
      <c r="N17" s="360"/>
      <c r="O17" s="376" t="s">
        <v>276</v>
      </c>
      <c r="P17" s="360"/>
      <c r="Q17" s="374" t="s">
        <v>280</v>
      </c>
      <c r="R17" s="360"/>
      <c r="S17" s="374" t="s">
        <v>283</v>
      </c>
      <c r="T17" s="360"/>
      <c r="U17" s="360"/>
      <c r="V17" s="360"/>
      <c r="W17" s="374" t="s">
        <v>285</v>
      </c>
      <c r="X17" s="360"/>
    </row>
    <row r="18" spans="1:24">
      <c r="A18" s="27" t="s">
        <v>80</v>
      </c>
      <c r="B18" s="12" t="s">
        <v>65</v>
      </c>
      <c r="C18" s="12" t="s">
        <v>59</v>
      </c>
      <c r="D18" s="25" t="s">
        <v>62</v>
      </c>
      <c r="E18" s="22" t="s">
        <v>72</v>
      </c>
      <c r="F18" s="28" t="s">
        <v>58</v>
      </c>
      <c r="G18" s="23" t="s">
        <v>56</v>
      </c>
      <c r="H18" s="12" t="s">
        <v>69</v>
      </c>
      <c r="I18" s="13" t="s">
        <v>68</v>
      </c>
      <c r="J18" s="28" t="s">
        <v>63</v>
      </c>
      <c r="K18" s="32" t="s">
        <v>70</v>
      </c>
      <c r="L18" s="33" t="s">
        <v>60</v>
      </c>
      <c r="M18" s="78" t="s">
        <v>274</v>
      </c>
      <c r="N18" s="63">
        <v>0.50637412346025035</v>
      </c>
      <c r="O18" s="80" t="s">
        <v>277</v>
      </c>
      <c r="P18" s="63">
        <v>0.17247588991777035</v>
      </c>
      <c r="Q18" s="82" t="s">
        <v>281</v>
      </c>
      <c r="R18" s="63">
        <v>0.2378561737284576</v>
      </c>
      <c r="S18" s="84">
        <v>1</v>
      </c>
      <c r="T18" s="63">
        <v>0.5772184197513871</v>
      </c>
      <c r="U18" s="65">
        <v>4</v>
      </c>
      <c r="V18" s="63">
        <v>8.4918293536146522E-2</v>
      </c>
      <c r="W18" s="82" t="s">
        <v>198</v>
      </c>
      <c r="X18" s="64">
        <v>0.73322293908372904</v>
      </c>
    </row>
    <row r="19" spans="1:24">
      <c r="A19" s="14" t="s">
        <v>53</v>
      </c>
      <c r="B19" s="15" t="s">
        <v>64</v>
      </c>
      <c r="C19" s="15" t="s">
        <v>67</v>
      </c>
      <c r="D19" s="16" t="s">
        <v>76</v>
      </c>
      <c r="E19" s="17" t="s">
        <v>51</v>
      </c>
      <c r="F19" s="18" t="s">
        <v>75</v>
      </c>
      <c r="G19" s="14" t="s">
        <v>74</v>
      </c>
      <c r="H19" s="15" t="s">
        <v>77</v>
      </c>
      <c r="I19" s="14" t="s">
        <v>66</v>
      </c>
      <c r="J19" s="16" t="s">
        <v>54</v>
      </c>
      <c r="K19" s="18" t="s">
        <v>50</v>
      </c>
      <c r="L19" s="19"/>
      <c r="M19" s="78" t="s">
        <v>275</v>
      </c>
      <c r="N19" s="64">
        <v>0.49362587653974971</v>
      </c>
      <c r="O19" s="80" t="s">
        <v>278</v>
      </c>
      <c r="P19" s="64">
        <v>9.7721027672583657E-2</v>
      </c>
      <c r="Q19" s="82" t="s">
        <v>151</v>
      </c>
      <c r="R19" s="64">
        <v>0.63859794275335258</v>
      </c>
      <c r="S19" s="85">
        <v>2</v>
      </c>
      <c r="T19" s="64">
        <v>0.17456546650731994</v>
      </c>
      <c r="U19" s="66">
        <v>5</v>
      </c>
      <c r="V19" s="64">
        <v>6.8852281843396826E-2</v>
      </c>
      <c r="W19" s="124" t="s">
        <v>199</v>
      </c>
      <c r="X19" s="67">
        <v>0.26677706091627118</v>
      </c>
    </row>
    <row r="20" spans="1:24" ht="15.75" thickBot="1">
      <c r="A20" s="68" t="s">
        <v>49</v>
      </c>
      <c r="B20" s="69" t="s">
        <v>71</v>
      </c>
      <c r="C20" s="69" t="s">
        <v>0</v>
      </c>
      <c r="D20" s="70" t="s">
        <v>55</v>
      </c>
      <c r="E20" s="71" t="s">
        <v>78</v>
      </c>
      <c r="F20" s="72" t="s">
        <v>52</v>
      </c>
      <c r="G20" s="73" t="s">
        <v>61</v>
      </c>
      <c r="H20" s="69" t="s">
        <v>73</v>
      </c>
      <c r="I20" s="74" t="s">
        <v>57</v>
      </c>
      <c r="J20" s="72" t="s">
        <v>79</v>
      </c>
      <c r="K20" s="75"/>
      <c r="L20" s="75"/>
      <c r="M20" s="88" t="s">
        <v>150</v>
      </c>
      <c r="N20" s="134">
        <f>ABS(N19-N18)</f>
        <v>1.2748246920500639E-2</v>
      </c>
      <c r="O20" s="81" t="s">
        <v>150</v>
      </c>
      <c r="P20" s="76">
        <f>P18-P19</f>
        <v>7.4754862245186696E-2</v>
      </c>
      <c r="Q20" s="83" t="s">
        <v>282</v>
      </c>
      <c r="R20" s="76">
        <v>0.12354588351818994</v>
      </c>
      <c r="S20" s="86">
        <v>3</v>
      </c>
      <c r="T20" s="76">
        <v>4.7569063591987905E-2</v>
      </c>
      <c r="U20" s="77">
        <v>6</v>
      </c>
      <c r="V20" s="76">
        <v>4.6628638746177578E-2</v>
      </c>
      <c r="W20" s="83" t="s">
        <v>284</v>
      </c>
      <c r="X20" s="76">
        <v>4.3718319297497088E-2</v>
      </c>
    </row>
    <row r="21" spans="1:24" ht="15.75" thickTop="1">
      <c r="A21" s="377" t="s">
        <v>195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5" t="s">
        <v>273</v>
      </c>
      <c r="N21" s="360"/>
      <c r="O21" s="376" t="s">
        <v>276</v>
      </c>
      <c r="P21" s="360"/>
      <c r="Q21" s="374" t="s">
        <v>280</v>
      </c>
      <c r="R21" s="360"/>
      <c r="S21" s="374" t="s">
        <v>283</v>
      </c>
      <c r="T21" s="360"/>
      <c r="U21" s="360"/>
      <c r="V21" s="360"/>
      <c r="W21" s="374" t="s">
        <v>285</v>
      </c>
      <c r="X21" s="360"/>
    </row>
    <row r="22" spans="1:24">
      <c r="A22" s="27" t="s">
        <v>80</v>
      </c>
      <c r="B22" s="12" t="s">
        <v>72</v>
      </c>
      <c r="C22" s="12" t="s">
        <v>51</v>
      </c>
      <c r="D22" s="25" t="s">
        <v>0</v>
      </c>
      <c r="E22" s="22" t="s">
        <v>62</v>
      </c>
      <c r="F22" s="28" t="s">
        <v>61</v>
      </c>
      <c r="G22" s="23" t="s">
        <v>58</v>
      </c>
      <c r="H22" s="12" t="s">
        <v>69</v>
      </c>
      <c r="I22" s="13" t="s">
        <v>55</v>
      </c>
      <c r="J22" s="28" t="s">
        <v>73</v>
      </c>
      <c r="K22" s="32" t="s">
        <v>57</v>
      </c>
      <c r="L22" s="33" t="s">
        <v>60</v>
      </c>
      <c r="M22" s="78" t="s">
        <v>274</v>
      </c>
      <c r="N22" s="63">
        <v>0.53418947225015023</v>
      </c>
      <c r="O22" s="80" t="s">
        <v>277</v>
      </c>
      <c r="P22" s="63">
        <v>0.1856916627642542</v>
      </c>
      <c r="Q22" s="82" t="s">
        <v>281</v>
      </c>
      <c r="R22" s="63">
        <v>0.15738318284970298</v>
      </c>
      <c r="S22" s="84">
        <v>1</v>
      </c>
      <c r="T22" s="63">
        <v>0.56703002837418504</v>
      </c>
      <c r="U22" s="65">
        <v>4</v>
      </c>
      <c r="V22" s="63">
        <v>6.6568026900214683E-2</v>
      </c>
      <c r="W22" s="82" t="s">
        <v>198</v>
      </c>
      <c r="X22" s="64">
        <v>0.73886330820034529</v>
      </c>
    </row>
    <row r="23" spans="1:24">
      <c r="A23" s="14" t="s">
        <v>76</v>
      </c>
      <c r="B23" s="15" t="s">
        <v>53</v>
      </c>
      <c r="C23" s="15" t="s">
        <v>67</v>
      </c>
      <c r="D23" s="16" t="s">
        <v>64</v>
      </c>
      <c r="E23" s="17" t="s">
        <v>74</v>
      </c>
      <c r="F23" s="18" t="s">
        <v>63</v>
      </c>
      <c r="G23" s="14" t="s">
        <v>68</v>
      </c>
      <c r="H23" s="15" t="s">
        <v>77</v>
      </c>
      <c r="I23" s="14" t="s">
        <v>54</v>
      </c>
      <c r="J23" s="16" t="s">
        <v>66</v>
      </c>
      <c r="K23" s="18" t="s">
        <v>52</v>
      </c>
      <c r="L23" s="19"/>
      <c r="M23" s="78" t="s">
        <v>275</v>
      </c>
      <c r="N23" s="64">
        <v>0.46581052774984971</v>
      </c>
      <c r="O23" s="80" t="s">
        <v>278</v>
      </c>
      <c r="P23" s="64">
        <v>9.1481467874868522E-2</v>
      </c>
      <c r="Q23" s="82" t="s">
        <v>151</v>
      </c>
      <c r="R23" s="64">
        <v>0.70253586739317608</v>
      </c>
      <c r="S23" s="85">
        <v>2</v>
      </c>
      <c r="T23" s="64">
        <v>0.22896427066602845</v>
      </c>
      <c r="U23" s="66">
        <v>5</v>
      </c>
      <c r="V23" s="64">
        <v>2.291462383018451E-2</v>
      </c>
      <c r="W23" s="124" t="s">
        <v>199</v>
      </c>
      <c r="X23" s="67">
        <v>0.26113669179965476</v>
      </c>
    </row>
    <row r="24" spans="1:24" ht="15.75" thickBot="1">
      <c r="A24" s="68" t="s">
        <v>78</v>
      </c>
      <c r="B24" s="69" t="s">
        <v>59</v>
      </c>
      <c r="C24" s="69" t="s">
        <v>50</v>
      </c>
      <c r="D24" s="70" t="s">
        <v>65</v>
      </c>
      <c r="E24" s="71" t="s">
        <v>71</v>
      </c>
      <c r="F24" s="72" t="s">
        <v>79</v>
      </c>
      <c r="G24" s="73" t="s">
        <v>75</v>
      </c>
      <c r="H24" s="69" t="s">
        <v>70</v>
      </c>
      <c r="I24" s="74" t="s">
        <v>56</v>
      </c>
      <c r="J24" s="72" t="s">
        <v>49</v>
      </c>
      <c r="K24" s="75"/>
      <c r="L24" s="75"/>
      <c r="M24" s="88" t="s">
        <v>150</v>
      </c>
      <c r="N24" s="134">
        <f>ABS(N23-N22)</f>
        <v>6.837894450030052E-2</v>
      </c>
      <c r="O24" s="81" t="s">
        <v>150</v>
      </c>
      <c r="P24" s="76">
        <f>P22-P23</f>
        <v>9.4210194889385673E-2</v>
      </c>
      <c r="Q24" s="83" t="s">
        <v>282</v>
      </c>
      <c r="R24" s="76">
        <v>0.14008094975712093</v>
      </c>
      <c r="S24" s="86">
        <v>3</v>
      </c>
      <c r="T24" s="76">
        <v>7.7410360730634731E-2</v>
      </c>
      <c r="U24" s="77">
        <v>6</v>
      </c>
      <c r="V24" s="76">
        <v>3.6864853475168449E-2</v>
      </c>
      <c r="W24" s="83" t="s">
        <v>284</v>
      </c>
      <c r="X24" s="76">
        <v>4.2640126599274963E-2</v>
      </c>
    </row>
    <row r="25" spans="1:24" ht="15.75" thickTop="1"/>
    <row r="26" spans="1:24">
      <c r="K26" s="4"/>
      <c r="L26" s="4"/>
      <c r="N26" s="4"/>
    </row>
    <row r="27" spans="1:24">
      <c r="L27" s="4"/>
      <c r="M27" s="4"/>
      <c r="N27" s="4"/>
      <c r="O27" s="4"/>
    </row>
  </sheetData>
  <mergeCells count="36">
    <mergeCell ref="W1:X1"/>
    <mergeCell ref="A1:L1"/>
    <mergeCell ref="M1:N1"/>
    <mergeCell ref="O1:P1"/>
    <mergeCell ref="Q1:R1"/>
    <mergeCell ref="S1:V1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</mergeCells>
  <conditionalFormatting sqref="N4 N8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 X6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layout</vt:lpstr>
      <vt:lpstr>en</vt:lpstr>
      <vt:lpstr>ru</vt:lpstr>
      <vt:lpstr>ua</vt:lpstr>
      <vt:lpstr>en double</vt:lpstr>
      <vt:lpstr>ru double</vt:lpstr>
      <vt:lpstr>phonetic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2021-09-12T09:27:54Z</dcterms:modified>
</cp:coreProperties>
</file>