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architectural\dynamodb\"/>
    </mc:Choice>
  </mc:AlternateContent>
  <xr:revisionPtr revIDLastSave="0" documentId="13_ncr:1_{8ED95C4D-69D9-44A1-A902-B055C9A852CC}" xr6:coauthVersionLast="47" xr6:coauthVersionMax="47" xr10:uidLastSave="{00000000-0000-0000-0000-000000000000}"/>
  <bookViews>
    <workbookView xWindow="-120" yWindow="-120" windowWidth="29040" windowHeight="15840" xr2:uid="{551617D0-CE19-4CB1-8A11-F1C082ED7A6A}"/>
  </bookViews>
  <sheets>
    <sheet name="楽譜のデータ(v1)" sheetId="4" r:id="rId1"/>
    <sheet name="アノテーションのデータ(v1)" sheetId="5" r:id="rId2"/>
    <sheet name="楽譜のアイテム(v1)" sheetId="2" r:id="rId3"/>
    <sheet name="定数" sheetId="3" r:id="rId4"/>
  </sheets>
  <definedNames>
    <definedName name="CHAR_SIZE">定数!$B$2</definedName>
    <definedName name="DYNAMODB_ITEM_LIMIT_SIZE">定数!$B$6</definedName>
    <definedName name="ID_LENGTH">定数!$B$5</definedName>
    <definedName name="ID_SIZE">定数!$B$5</definedName>
    <definedName name="TIME_LENGTH">定数!$B$4</definedName>
    <definedName name="TIME_LINGTH">定数!$B$4</definedName>
    <definedName name="TIME_SIZE">定数!$B$3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1" i="5"/>
  <c r="I11" i="5" s="1"/>
  <c r="D10" i="5"/>
  <c r="I10" i="5" s="1"/>
  <c r="I3" i="5"/>
  <c r="B48" i="4"/>
  <c r="I48" i="4"/>
  <c r="I47" i="4"/>
  <c r="F44" i="4"/>
  <c r="I44" i="4" s="1"/>
  <c r="F43" i="4"/>
  <c r="I43" i="4" s="1"/>
  <c r="D42" i="4"/>
  <c r="I42" i="4" s="1"/>
  <c r="D41" i="4"/>
  <c r="I41" i="4" s="1"/>
  <c r="F34" i="4"/>
  <c r="I34" i="4" s="1"/>
  <c r="F32" i="4"/>
  <c r="I32" i="4" s="1"/>
  <c r="D13" i="4"/>
  <c r="I13" i="4" s="1"/>
  <c r="D3" i="4"/>
  <c r="D14" i="2"/>
  <c r="I14" i="2" s="1"/>
  <c r="D13" i="2"/>
  <c r="I13" i="2"/>
  <c r="F5" i="4"/>
  <c r="I5" i="4"/>
  <c r="D31" i="4"/>
  <c r="I31" i="4" s="1"/>
  <c r="D30" i="4"/>
  <c r="I30" i="4" s="1"/>
  <c r="I15" i="4"/>
  <c r="I14" i="4"/>
  <c r="I12" i="4"/>
  <c r="I23" i="4"/>
  <c r="I22" i="4"/>
  <c r="I45" i="4"/>
  <c r="B18" i="2"/>
  <c r="I16" i="2"/>
  <c r="I17" i="2"/>
  <c r="I18" i="2"/>
  <c r="I5" i="2"/>
  <c r="I6" i="2"/>
  <c r="I15" i="2" s="1"/>
  <c r="I4" i="2"/>
  <c r="I3" i="2"/>
  <c r="B6" i="3"/>
  <c r="I6" i="5" l="1"/>
  <c r="H12" i="5" s="1"/>
  <c r="I12" i="5" s="1"/>
  <c r="I14" i="5" s="1"/>
  <c r="I3" i="4"/>
  <c r="I4" i="4"/>
  <c r="I18" i="4"/>
  <c r="H33" i="4" s="1"/>
  <c r="I33" i="4" s="1"/>
  <c r="I26" i="4"/>
  <c r="H35" i="4" s="1"/>
  <c r="I35" i="4" s="1"/>
  <c r="I37" i="4" s="1"/>
  <c r="H50" i="4" s="1"/>
  <c r="I50" i="4" s="1"/>
  <c r="I9" i="2"/>
  <c r="H19" i="2" s="1"/>
  <c r="I19" i="2" s="1"/>
  <c r="I21" i="2" s="1"/>
  <c r="I16" i="5" l="1"/>
  <c r="I15" i="5"/>
  <c r="I8" i="4"/>
  <c r="I22" i="2"/>
  <c r="I23" i="2"/>
  <c r="I46" i="4" l="1"/>
  <c r="H49" i="4"/>
  <c r="I49" i="4" s="1"/>
  <c r="I52" i="4" l="1"/>
  <c r="I53" i="4" s="1"/>
  <c r="I54" i="4" l="1"/>
</calcChain>
</file>

<file path=xl/sharedStrings.xml><?xml version="1.0" encoding="utf-8"?>
<sst xmlns="http://schemas.openxmlformats.org/spreadsheetml/2006/main" count="227" uniqueCount="99">
  <si>
    <t>ID のバイト数</t>
    <rPh sb="7" eb="8">
      <t>スウ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</si>
  <si>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</si>
  <si>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</si>
  <si>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ページ</t>
    <phoneticPr fontId="2"/>
  </si>
  <si>
    <t>アイテムID</t>
    <phoneticPr fontId="2"/>
  </si>
  <si>
    <t>アノテーション</t>
    <phoneticPr fontId="2"/>
  </si>
  <si>
    <t>DynamoDB のアイテム数</t>
    <rPh sb="14" eb="15">
      <t>スウ</t>
    </rPh>
    <phoneticPr fontId="2"/>
  </si>
  <si>
    <t>アノテーションの内容</t>
    <rPh sb="8" eb="10">
      <t>ナイヨウ</t>
    </rPh>
    <phoneticPr fontId="2"/>
  </si>
  <si>
    <t>パーティションキー</t>
    <phoneticPr fontId="2"/>
  </si>
  <si>
    <t>ソートキー</t>
    <phoneticPr fontId="2"/>
  </si>
  <si>
    <t>プロパティ</t>
    <phoneticPr fontId="2"/>
  </si>
  <si>
    <t>プレフィックス</t>
    <phoneticPr fontId="2"/>
  </si>
  <si>
    <t>データの構造のバージョン</t>
    <rPh sb="4" eb="6">
      <t>コウゾウ</t>
    </rPh>
    <phoneticPr fontId="2"/>
  </si>
  <si>
    <t>楽譜に含まれるアイテムのトータルサイズ</t>
    <rPh sb="0" eb="2">
      <t>ガクフ</t>
    </rPh>
    <rPh sb="3" eb="4">
      <t>フク</t>
    </rPh>
    <phoneticPr fontId="2"/>
  </si>
  <si>
    <t>アイテムの数</t>
    <rPh sb="5" eb="6">
      <t>カズ</t>
    </rPh>
    <phoneticPr fontId="2"/>
  </si>
  <si>
    <t>プロパティ名</t>
    <rPh sb="5" eb="6">
      <t>メイ</t>
    </rPh>
    <phoneticPr fontId="2"/>
  </si>
  <si>
    <t>o</t>
    <phoneticPr fontId="2"/>
  </si>
  <si>
    <t>s</t>
    <phoneticPr fontId="2"/>
  </si>
  <si>
    <t>v</t>
    <phoneticPr fontId="2"/>
  </si>
  <si>
    <t>t</t>
    <phoneticPr fontId="2"/>
  </si>
  <si>
    <t>c</t>
    <phoneticPr fontId="2"/>
  </si>
  <si>
    <t>アイテムのリスト</t>
    <phoneticPr fontId="2"/>
  </si>
  <si>
    <t>i</t>
    <phoneticPr fontId="2"/>
  </si>
  <si>
    <t>定数名</t>
    <rPh sb="0" eb="3">
      <t>テイスウメイ</t>
    </rPh>
    <phoneticPr fontId="2"/>
  </si>
  <si>
    <t>byte数</t>
    <rPh sb="4" eb="5">
      <t>スウ</t>
    </rPh>
    <phoneticPr fontId="2"/>
  </si>
  <si>
    <t>説明</t>
    <rPh sb="0" eb="2">
      <t>セツメイ</t>
    </rPh>
    <phoneticPr fontId="2"/>
  </si>
  <si>
    <t>文字の一文字あたりのおおよその最大バイト数</t>
    <rPh sb="0" eb="2">
      <t>モジ</t>
    </rPh>
    <rPh sb="3" eb="6">
      <t>イチモジ</t>
    </rPh>
    <rPh sb="15" eb="17">
      <t>サイダイ</t>
    </rPh>
    <rPh sb="20" eb="21">
      <t>スウ</t>
    </rPh>
    <phoneticPr fontId="2"/>
  </si>
  <si>
    <t>CHAR_SIZE</t>
    <phoneticPr fontId="2"/>
  </si>
  <si>
    <t>TIME_SIZE</t>
    <phoneticPr fontId="2"/>
  </si>
  <si>
    <t>DYNAMODB_ITEM_LIMIT_SIZE</t>
    <phoneticPr fontId="2"/>
  </si>
  <si>
    <t>合計</t>
    <rPh sb="0" eb="2">
      <t>ゴウケイ</t>
    </rPh>
    <phoneticPr fontId="2"/>
  </si>
  <si>
    <t>Socre ID</t>
    <phoneticPr fontId="2"/>
  </si>
  <si>
    <t>データ構造のバージョン番号</t>
    <rPh sb="3" eb="5">
      <t>コウゾウ</t>
    </rPh>
    <rPh sb="11" eb="13">
      <t>バンゴウ</t>
    </rPh>
    <phoneticPr fontId="2"/>
  </si>
  <si>
    <t>文字列型最大文字数</t>
    <rPh sb="0" eb="3">
      <t>モジレツ</t>
    </rPh>
    <rPh sb="3" eb="4">
      <t>ガタ</t>
    </rPh>
    <rPh sb="4" eb="6">
      <t>サイダイ</t>
    </rPh>
    <rPh sb="6" eb="9">
      <t>モジスウ</t>
    </rPh>
    <phoneticPr fontId="2"/>
  </si>
  <si>
    <t>数値型最大桁数</t>
    <rPh sb="0" eb="3">
      <t>スウチガタ</t>
    </rPh>
    <rPh sb="3" eb="5">
      <t>サイダイ</t>
    </rPh>
    <rPh sb="5" eb="7">
      <t>ケタスウ</t>
    </rPh>
    <phoneticPr fontId="2"/>
  </si>
  <si>
    <t>Boolean</t>
    <phoneticPr fontId="2"/>
  </si>
  <si>
    <t>List または Map の最大サイズ</t>
    <rPh sb="14" eb="16">
      <t>サイダイ</t>
    </rPh>
    <phoneticPr fontId="2"/>
  </si>
  <si>
    <t>アイテム</t>
    <phoneticPr fontId="2"/>
  </si>
  <si>
    <t>アイテムオブジェクトの種類</t>
    <rPh sb="11" eb="13">
      <t>シュルイ</t>
    </rPh>
    <phoneticPr fontId="2"/>
  </si>
  <si>
    <t>アイテム1つに含まれるデータのトータルサイズ</t>
    <rPh sb="7" eb="8">
      <t>フク</t>
    </rPh>
    <phoneticPr fontId="2"/>
  </si>
  <si>
    <t>最大アイテム数</t>
    <rPh sb="0" eb="2">
      <t>サイダイ</t>
    </rPh>
    <rPh sb="6" eb="7">
      <t>スウ</t>
    </rPh>
    <phoneticPr fontId="2"/>
  </si>
  <si>
    <t>アイテムのオリジナル名</t>
    <rPh sb="10" eb="11">
      <t>メイ</t>
    </rPh>
    <phoneticPr fontId="2"/>
  </si>
  <si>
    <t>k</t>
    <phoneticPr fontId="2"/>
  </si>
  <si>
    <t>n</t>
    <phoneticPr fontId="2"/>
  </si>
  <si>
    <t>日本語あり</t>
    <rPh sb="0" eb="3">
      <t>ニホンゴ</t>
    </rPh>
    <phoneticPr fontId="2"/>
  </si>
  <si>
    <t>○</t>
  </si>
  <si>
    <t>KB</t>
    <phoneticPr fontId="2"/>
  </si>
  <si>
    <t>とりあえず500MBを最大にする</t>
    <rPh sb="11" eb="13">
      <t>サイダイ</t>
    </rPh>
    <phoneticPr fontId="2"/>
  </si>
  <si>
    <t>64より長い文字列は短縮する</t>
    <rPh sb="4" eb="5">
      <t>ナガ</t>
    </rPh>
    <rPh sb="6" eb="9">
      <t>モジレツ</t>
    </rPh>
    <rPh sb="10" eb="12">
      <t>タンシュク</t>
    </rPh>
    <phoneticPr fontId="2"/>
  </si>
  <si>
    <t>小計</t>
    <rPh sb="0" eb="2">
      <t>ショウケイ</t>
    </rPh>
    <phoneticPr fontId="2"/>
  </si>
  <si>
    <t>合計(KB)</t>
    <rPh sb="0" eb="2">
      <t>ゴウケイ</t>
    </rPh>
    <phoneticPr fontId="2"/>
  </si>
  <si>
    <t>DynamoDBの最大値に対する%</t>
    <rPh sb="9" eb="12">
      <t>サイダイチ</t>
    </rPh>
    <rPh sb="13" eb="14">
      <t>タイ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</si>
  <si>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</si>
  <si>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</si>
  <si>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アクセスについて</t>
    <phoneticPr fontId="2"/>
  </si>
  <si>
    <t>楽観ロック</t>
    <rPh sb="0" eb="2">
      <t>ラッカン</t>
    </rPh>
    <phoneticPr fontId="2"/>
  </si>
  <si>
    <t>スナップショット数</t>
    <rPh sb="8" eb="9">
      <t>スウ</t>
    </rPh>
    <phoneticPr fontId="2"/>
  </si>
  <si>
    <t>データ</t>
    <phoneticPr fontId="2"/>
  </si>
  <si>
    <t>ca</t>
    <phoneticPr fontId="2"/>
  </si>
  <si>
    <t>ua</t>
    <phoneticPr fontId="2"/>
  </si>
  <si>
    <t>as</t>
    <phoneticPr fontId="2"/>
  </si>
  <si>
    <t>l</t>
    <phoneticPr fontId="2"/>
  </si>
  <si>
    <t>nc</t>
    <phoneticPr fontId="2"/>
  </si>
  <si>
    <t>データ構造のバージョン数</t>
    <rPh sb="3" eb="5">
      <t>コウゾウ</t>
    </rPh>
    <rPh sb="11" eb="12">
      <t>スウ</t>
    </rPh>
    <phoneticPr fontId="2"/>
  </si>
  <si>
    <t>楽譜の構造</t>
    <rPh sb="0" eb="2">
      <t>ガクフ</t>
    </rPh>
    <rPh sb="3" eb="5">
      <t>コウゾウ</t>
    </rPh>
    <phoneticPr fontId="2"/>
  </si>
  <si>
    <t>d</t>
    <phoneticPr fontId="2"/>
  </si>
  <si>
    <t>pc</t>
    <phoneticPr fontId="2"/>
  </si>
  <si>
    <t>p</t>
    <phoneticPr fontId="2"/>
  </si>
  <si>
    <t>ac</t>
    <phoneticPr fontId="2"/>
  </si>
  <si>
    <t>a</t>
    <phoneticPr fontId="2"/>
  </si>
  <si>
    <t>タイトル</t>
    <phoneticPr fontId="2"/>
  </si>
  <si>
    <t>ページ数</t>
    <rPh sb="3" eb="4">
      <t>スウ</t>
    </rPh>
    <phoneticPr fontId="2"/>
  </si>
  <si>
    <t>アノテーション数</t>
    <rPh sb="7" eb="8">
      <t>スウ</t>
    </rPh>
    <phoneticPr fontId="2"/>
  </si>
  <si>
    <t>アノテーションのID</t>
    <phoneticPr fontId="2"/>
  </si>
  <si>
    <t>アノテーションのIDの文字列の長さ</t>
    <rPh sb="11" eb="14">
      <t>モジレツ</t>
    </rPh>
    <rPh sb="15" eb="16">
      <t>ナガ</t>
    </rPh>
    <phoneticPr fontId="2"/>
  </si>
  <si>
    <t>数字</t>
    <rPh sb="0" eb="2">
      <t>スウジ</t>
    </rPh>
    <phoneticPr fontId="2"/>
  </si>
  <si>
    <t>スナップショットID</t>
    <phoneticPr fontId="2"/>
  </si>
  <si>
    <t>スナップショットの名前</t>
    <rPh sb="9" eb="11">
      <t>ナマエ</t>
    </rPh>
    <phoneticPr fontId="2"/>
  </si>
  <si>
    <t>時間の桁数(253385416069000 などの unix ミリ秒)</t>
    <rPh sb="3" eb="5">
      <t>ケタスウ</t>
    </rPh>
    <phoneticPr fontId="2"/>
  </si>
  <si>
    <t>ページID</t>
    <phoneticPr fontId="2"/>
  </si>
  <si>
    <t>アイテムのID</t>
    <phoneticPr fontId="2"/>
  </si>
  <si>
    <t>2文字程度</t>
    <rPh sb="1" eb="3">
      <t>モジ</t>
    </rPh>
    <rPh sb="3" eb="5">
      <t>テイド</t>
    </rPh>
    <phoneticPr fontId="2"/>
  </si>
  <si>
    <t>ページの名前</t>
    <rPh sb="4" eb="6">
      <t>ナマエ</t>
    </rPh>
    <phoneticPr fontId="2"/>
  </si>
  <si>
    <t>最大4桁</t>
    <rPh sb="0" eb="2">
      <t>サイダイ</t>
    </rPh>
    <rPh sb="3" eb="4">
      <t>ケタ</t>
    </rPh>
    <phoneticPr fontId="2"/>
  </si>
  <si>
    <t>TIME_LENGTH</t>
    <phoneticPr fontId="2"/>
  </si>
  <si>
    <t>ID_LENGTH</t>
    <phoneticPr fontId="2"/>
  </si>
  <si>
    <t>とりあえず500MBを最大とする</t>
    <rPh sb="11" eb="13">
      <t>サイダイ</t>
    </rPh>
    <phoneticPr fontId="2"/>
  </si>
  <si>
    <t>最大2400文字とする</t>
    <rPh sb="0" eb="2">
      <t>サイダイ</t>
    </rPh>
    <rPh sb="6" eb="8">
      <t>モジ</t>
    </rPh>
    <phoneticPr fontId="2"/>
  </si>
  <si>
    <t>最大スナップショット数</t>
    <rPh sb="0" eb="2">
      <t>サイダイ</t>
    </rPh>
    <rPh sb="10" eb="11">
      <t>スウ</t>
    </rPh>
    <phoneticPr fontId="2"/>
  </si>
  <si>
    <t>最大ページ数</t>
    <rPh sb="0" eb="2">
      <t>サイダイ</t>
    </rPh>
    <rPh sb="5" eb="6">
      <t>スウ</t>
    </rPh>
    <phoneticPr fontId="2"/>
  </si>
  <si>
    <t>最大アノテーション数</t>
    <rPh sb="0" eb="2">
      <t>サイダイ</t>
    </rPh>
    <rPh sb="9" eb="10">
      <t>スウ</t>
    </rPh>
    <phoneticPr fontId="2"/>
  </si>
  <si>
    <t>"sc:" + Owner ID</t>
    <phoneticPr fontId="2"/>
  </si>
  <si>
    <t>"si:" + Owner ID</t>
    <phoneticPr fontId="2"/>
  </si>
  <si>
    <t>アノテーションデータ</t>
    <phoneticPr fontId="2"/>
  </si>
  <si>
    <t>Socre ID + ":a:" + チャンク番号2桁 + 拡張用の数字1桁</t>
    <rPh sb="23" eb="25">
      <t>バンゴウ</t>
    </rPh>
    <rPh sb="26" eb="27">
      <t>ケタ</t>
    </rPh>
    <rPh sb="30" eb="32">
      <t>カクチョウ</t>
    </rPh>
    <rPh sb="32" eb="33">
      <t>ヨウ</t>
    </rPh>
    <rPh sb="34" eb="36">
      <t>スウジ</t>
    </rPh>
    <rPh sb="37" eb="38">
      <t>ケタ</t>
    </rPh>
    <phoneticPr fontId="2"/>
  </si>
  <si>
    <t>Unix ミリ秒</t>
    <rPh sb="7" eb="8">
      <t>ビョウ</t>
    </rPh>
    <phoneticPr fontId="2"/>
  </si>
  <si>
    <t>"pr" | "pu"</t>
    <phoneticPr fontId="2"/>
  </si>
  <si>
    <t>プロパティの名前をアノテーションのIDとする</t>
    <rPh sb="6" eb="8">
      <t>ナマエ</t>
    </rPh>
    <phoneticPr fontId="2"/>
  </si>
  <si>
    <t>"p" | "j"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</si>
</sst>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424EE-AF42-4A85-AB59-62D7503F66E2}" name="テーブル246" displayName="テーブル246" ref="A2:I5" totalsRowShown="0">
  <autoFilter ref="A2:I5" xr:uid="{929A6BEB-7EB9-4AEC-897A-2F765D4B23AF}"/>
  <tableColumns count="9">
    <tableColumn id="1" xr3:uid="{1C8F40C9-AF74-4601-874D-B02DDFB4C560}" name="プロパティ"/>
    <tableColumn id="2" xr3:uid="{E4B19B65-325F-4F05-8F62-694AEFFCE545}" name="説明"/>
    <tableColumn id="3" xr3:uid="{FE06A132-179F-47D1-8843-BF87286558FB}" name="プロパティ名"/>
    <tableColumn id="4" xr3:uid="{518FA962-04C0-4130-A16E-409240DD9A7E}" name="文字列型最大文字数"/>
    <tableColumn id="9" xr3:uid="{54CD469D-6D7F-4844-92F4-4B58B1B7F583}" name="日本語あり"/>
    <tableColumn id="5" xr3:uid="{0617EF1E-4A7D-4E10-B262-AD408EBC0600}" name="数値型最大桁数" dataDxfId="5">
      <calculatedColumnFormula>TIME_LINGTH</calculatedColumnFormula>
    </tableColumn>
    <tableColumn id="6" xr3:uid="{916681C1-E818-4539-9777-FC0D6AADDA0D}" name="Boolean"/>
    <tableColumn id="8" xr3:uid="{E3DA8657-0750-41CB-9407-7199AC619A39}" name="List または Map の最大サイズ"/>
    <tableColumn id="7" xr3:uid="{82A0A718-9198-4F21-85ED-6922DA889096}" name="合計" dataDxfId="11">
      <calculatedColumnFormula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66424-4F61-42CB-8657-735387405643}" name="CONST" displayName="CONST" ref="A1:C6" totalsRowShown="0">
  <autoFilter ref="A1:C6" xr:uid="{0DF66424-4F61-42CB-8657-735387405643}"/>
  <tableColumns count="3">
    <tableColumn id="1" xr3:uid="{48C6710A-2B63-4327-A927-A0F4AC4728C0}" name="定数名"/>
    <tableColumn id="2" xr3:uid="{16BC74B2-302B-4B48-A2DD-BFFF6C8A5463}" name="byte数"/>
    <tableColumn id="3" xr3:uid="{13E77AA1-CFC1-4400-AC44-A1862DB62DB6}" name="説明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33CF75-DF89-48C6-A00C-BAEB5D366304}" name="テーブル2457" displayName="テーブル2457" ref="A40:I50" totalsRowShown="0">
  <autoFilter ref="A40:I50" xr:uid="{73A84357-EC44-415B-BD13-8CADA49AF809}"/>
  <tableColumns count="9">
    <tableColumn id="1" xr3:uid="{0493C73D-BADD-4764-B993-15F3945F603D}" name="プロパティ"/>
    <tableColumn id="2" xr3:uid="{E27E9882-CDFE-49B0-8D66-10947B150A30}" name="説明"/>
    <tableColumn id="3" xr3:uid="{D2FF397E-9884-4644-90C3-49624FD6DBB3}" name="プロパティ名"/>
    <tableColumn id="4" xr3:uid="{4D7B4523-6BAC-4894-87D1-23E8AA4A3E01}" name="文字列型最大文字数"/>
    <tableColumn id="9" xr3:uid="{82CD18C9-03DC-4325-AD3A-BAA0C7CDA90F}" name="日本語あり"/>
    <tableColumn id="5" xr3:uid="{D516F8A8-5407-4B27-A096-A6188BD73DA3}" name="数値型最大桁数"/>
    <tableColumn id="6" xr3:uid="{D05DCDC1-BABA-450D-B1C3-655845B415FD}" name="Boolean"/>
    <tableColumn id="8" xr3:uid="{191F6D1A-6AB5-4ADD-920B-6E65344D28DF}" name="List または Map の最大サイズ" dataDxfId="3">
      <calculatedColumnFormula>I1</calculatedColumnFormula>
    </tableColumn>
    <tableColumn id="7" xr3:uid="{49B057F5-0374-440F-B73F-127E889278E2}" name="合計" dataDxfId="10">
      <calculatedColumnFormula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85357B-41B4-4C0F-B088-D7608C6727F4}" name="テーブル2468" displayName="テーブル2468" ref="A21:I23" totalsRowShown="0">
  <autoFilter ref="A21:I23" xr:uid="{AF85357B-41B4-4C0F-B088-D7608C6727F4}"/>
  <tableColumns count="9">
    <tableColumn id="1" xr3:uid="{87AFE3EF-1CBC-4536-A024-34B17B28A5DE}" name="プロパティ"/>
    <tableColumn id="2" xr3:uid="{7F8E585C-EA2B-490B-B03B-A45105BBAEB5}" name="説明"/>
    <tableColumn id="3" xr3:uid="{AFE52884-6E0A-485C-966B-8E6680A4BF8B}" name="プロパティ名"/>
    <tableColumn id="4" xr3:uid="{AC72785C-641E-453D-BB13-074144114FF5}" name="文字列型最大文字数"/>
    <tableColumn id="9" xr3:uid="{DB83A804-977D-4106-A66C-436094B65726}" name="日本語あり"/>
    <tableColumn id="5" xr3:uid="{04A91074-D02A-4F95-AF9C-DD1259286CC2}" name="数値型最大桁数"/>
    <tableColumn id="6" xr3:uid="{61543F29-3FD7-4D97-A6D1-E3335673304D}" name="Boolean"/>
    <tableColumn id="8" xr3:uid="{1B4D1F4A-3B61-40A4-BD03-850518155148}" name="List または Map の最大サイズ"/>
    <tableColumn id="7" xr3:uid="{05B336FF-AC7A-4DEE-A029-6E6E34A0F099}" name="合計" dataDxfId="9">
      <calculatedColumnFormula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DE990F-C6C5-4535-A4DE-BD966236F157}" name="テーブル2469" displayName="テーブル2469" ref="A11:I15" totalsRowShown="0">
  <autoFilter ref="A11:I15" xr:uid="{EEDE990F-C6C5-4535-A4DE-BD966236F157}"/>
  <tableColumns count="9">
    <tableColumn id="1" xr3:uid="{EEDB2508-316A-4B4D-BE0A-8F8BF4F9DAD7}" name="プロパティ"/>
    <tableColumn id="2" xr3:uid="{AD87D2DB-9034-4B33-9316-5CC4CCD03688}" name="説明"/>
    <tableColumn id="3" xr3:uid="{4A45A756-F6F7-4ADA-A338-5852AF2419B1}" name="プロパティ名"/>
    <tableColumn id="4" xr3:uid="{CC0EFE49-65EC-4F0D-9785-426F086E5DEC}" name="文字列型最大文字数"/>
    <tableColumn id="9" xr3:uid="{409C8F18-6B71-47E6-8E91-9659530F3CF4}" name="日本語あり"/>
    <tableColumn id="5" xr3:uid="{BC3072FE-09F2-4122-9642-AC9E1A0203EF}" name="数値型最大桁数"/>
    <tableColumn id="6" xr3:uid="{5EEE286C-AD87-4DE4-A1CA-39EA4970E93E}" name="Boolean"/>
    <tableColumn id="8" xr3:uid="{A137E61B-2E96-4928-9775-1DEEFCBB2F78}" name="List または Map の最大サイズ"/>
    <tableColumn id="7" xr3:uid="{1F1E9336-9EDB-4DAB-B55A-1A432EE373E8}" name="合計" dataDxfId="8">
      <calculatedColumnFormula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FA3233-EB69-4640-85A5-2D4099973207}" name="テーブル246810" displayName="テーブル246810" ref="A29:I35" totalsRowShown="0">
  <autoFilter ref="A29:I35" xr:uid="{7DFA3233-EB69-4640-85A5-2D4099973207}"/>
  <tableColumns count="9">
    <tableColumn id="1" xr3:uid="{9FAC7D54-DC47-477F-A69F-AC65ED1B70CB}" name="プロパティ"/>
    <tableColumn id="2" xr3:uid="{38B3E456-E66C-43E4-93CE-C16A3CF27B26}" name="説明"/>
    <tableColumn id="3" xr3:uid="{53B48B96-B453-4E44-94E3-86F7767C887F}" name="プロパティ名"/>
    <tableColumn id="4" xr3:uid="{F25FB065-CB98-470E-8BD9-BBB351B614A6}" name="文字列型最大文字数"/>
    <tableColumn id="9" xr3:uid="{4E486A6E-DACD-4515-A57B-F615F9C08DA5}" name="日本語あり"/>
    <tableColumn id="5" xr3:uid="{D8B0654C-7BF8-4F6E-9C4F-2593EC27967B}" name="数値型最大桁数" dataDxfId="4">
      <calculatedColumnFormula>LEN(TEXT(I15,"########"))</calculatedColumnFormula>
    </tableColumn>
    <tableColumn id="6" xr3:uid="{135896B6-FD48-4B1F-B1AC-1ECA9288954C}" name="Boolean"/>
    <tableColumn id="8" xr3:uid="{A5BD802C-F8FF-4B62-9B3A-FB7CDEC96011}" name="List または Map の最大サイズ" dataDxfId="6">
      <calculatedColumnFormula>I22</calculatedColumnFormula>
    </tableColumn>
    <tableColumn id="7" xr3:uid="{9D3A7F76-FE21-4E75-A175-D3C2A06D54D5}" name="合計" dataDxfId="7">
      <calculatedColumnFormula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C7F6AC-C6D7-49BE-8C26-8C18AB247327}" name="テーブル2411" displayName="テーブル2411" ref="A2:I3" totalsRowShown="0">
  <autoFilter ref="A2:I3" xr:uid="{929A6BEB-7EB9-4AEC-897A-2F765D4B23AF}"/>
  <tableColumns count="9">
    <tableColumn id="1" xr3:uid="{783BFFD6-F277-415A-BB35-5F3389BCB331}" name="プロパティ"/>
    <tableColumn id="2" xr3:uid="{FD42ECF6-179C-494C-A89C-96E824146D9C}" name="説明"/>
    <tableColumn id="3" xr3:uid="{E377207C-63B4-43EF-8004-D02ED7AAA94B}" name="プロパティ名"/>
    <tableColumn id="4" xr3:uid="{2137E89B-4E7A-4A6C-8719-D8F54E90B6EF}" name="文字列型最大文字数"/>
    <tableColumn id="9" xr3:uid="{7A8B5CEF-3E1C-4211-80F5-45173A0A8E38}" name="日本語あり"/>
    <tableColumn id="5" xr3:uid="{E9D7055B-C61D-4D03-96DC-6A1494E965A5}" name="数値型最大桁数"/>
    <tableColumn id="6" xr3:uid="{F35A32F2-4C9B-4146-8F1E-6812CA8F8F72}" name="Boolean"/>
    <tableColumn id="8" xr3:uid="{50CB68E4-D51B-45A7-A523-A542D6D9F740}" name="List または Map の最大サイズ"/>
    <tableColumn id="7" xr3:uid="{5F74A688-3738-4187-A387-DEEBE3580381}" name="合計" dataDxfId="2">
      <calculatedColumnFormula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2CA019-3D2A-4E6D-93A9-496AAB0835E2}" name="テーブル24512" displayName="テーブル24512" ref="A9:I12" totalsRowShown="0">
  <autoFilter ref="A9:I12" xr:uid="{73A84357-EC44-415B-BD13-8CADA49AF809}"/>
  <tableColumns count="9">
    <tableColumn id="1" xr3:uid="{06FD7196-158B-4D97-ABCC-E00C44711AB0}" name="プロパティ"/>
    <tableColumn id="2" xr3:uid="{C84AAE4E-A6B7-456F-AC75-278B19410CC9}" name="説明"/>
    <tableColumn id="3" xr3:uid="{CCFB672E-6CEE-4F2D-A3B0-9B6051D0D6CF}" name="プロパティ名"/>
    <tableColumn id="4" xr3:uid="{BD0600B7-DD97-419F-849B-6E581729D222}" name="文字列型最大文字数"/>
    <tableColumn id="9" xr3:uid="{88A17F6E-A8F6-4134-99C9-A768875E1F7B}" name="日本語あり"/>
    <tableColumn id="5" xr3:uid="{3455134B-FCFC-4655-BFF5-4CD4E2962B07}" name="数値型最大桁数"/>
    <tableColumn id="6" xr3:uid="{213CE3F4-6E06-4942-B653-ACC7846A8452}" name="Boolean"/>
    <tableColumn id="8" xr3:uid="{3D6BA2A9-9AFD-47CC-A3BB-53A9DF3DC2A5}" name="List または Map の最大サイズ" dataDxfId="0">
      <calculatedColumnFormula>I4</calculatedColumnFormula>
    </tableColumn>
    <tableColumn id="7" xr3:uid="{D01C638E-5FD9-4DFE-825D-BF0F8DCF311E}" name="合計" dataDxfId="1">
      <calculatedColumnFormula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9A6BEB-7EB9-4AEC-897A-2F765D4B23AF}" name="テーブル24" displayName="テーブル24" ref="A2:I6" totalsRowShown="0">
  <autoFilter ref="A2:I6" xr:uid="{929A6BEB-7EB9-4AEC-897A-2F765D4B23AF}"/>
  <tableColumns count="9">
    <tableColumn id="1" xr3:uid="{05379D0A-2DAF-4D07-88F5-3C406FC89AB7}" name="プロパティ"/>
    <tableColumn id="2" xr3:uid="{EDDAB213-D704-437D-B2CC-5904B8641B09}" name="説明"/>
    <tableColumn id="3" xr3:uid="{86E421C5-6744-4761-A053-7D74274A5B37}" name="プロパティ名"/>
    <tableColumn id="4" xr3:uid="{6EFBCF51-48B6-4A3E-88FF-382FD96BDC9F}" name="文字列型最大文字数"/>
    <tableColumn id="9" xr3:uid="{1614E037-D6A6-437B-B1CC-0A36840409FD}" name="日本語あり"/>
    <tableColumn id="5" xr3:uid="{F224611B-0776-4E1D-B937-42C78D4C14EE}" name="数値型最大桁数"/>
    <tableColumn id="6" xr3:uid="{D99ACD5E-BF29-4F6C-9083-D7FBFEB08D77}" name="Boolean"/>
    <tableColumn id="8" xr3:uid="{5FF3387D-40C5-429B-AF8C-6C6DD34F4EAF}" name="List または Map の最大サイズ"/>
    <tableColumn id="7" xr3:uid="{93973F2C-CE5C-479D-A7B7-29E5A8BEA41D}" name="合計" dataDxfId="13">
      <calculatedColumnFormula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84357-EC44-415B-BD13-8CADA49AF809}" name="テーブル245" displayName="テーブル245" ref="A12:I19" totalsRowShown="0">
  <autoFilter ref="A12:I19" xr:uid="{73A84357-EC44-415B-BD13-8CADA49AF809}"/>
  <tableColumns count="9">
    <tableColumn id="1" xr3:uid="{E726CD5F-F0FC-49C3-B0EC-2C04546C3B5E}" name="プロパティ"/>
    <tableColumn id="2" xr3:uid="{14E24AF7-4022-4C91-8C17-24ECB36A3E8C}" name="説明"/>
    <tableColumn id="3" xr3:uid="{0CA4CCE1-D013-432F-B077-CCB79CD9D088}" name="プロパティ名"/>
    <tableColumn id="4" xr3:uid="{89D28E27-B081-4F58-9B3F-6974F5C270FD}" name="文字列型最大文字数"/>
    <tableColumn id="9" xr3:uid="{933B59F8-A8D9-40FD-A05F-9F8FB846E905}" name="日本語あり"/>
    <tableColumn id="5" xr3:uid="{BAD78963-027E-42E2-9BFF-BC265BDE51CD}" name="数値型最大桁数"/>
    <tableColumn id="6" xr3:uid="{838DB655-BC1A-45C6-AE9A-BADBFE4E51DA}" name="Boolean"/>
    <tableColumn id="8" xr3:uid="{BB6A30CF-3B88-4146-8E7E-0707BDC17E80}" name="List または Map の最大サイズ" dataDxfId="14">
      <calculatedColumnFormula>I4</calculatedColumnFormula>
    </tableColumn>
    <tableColumn id="7" xr3:uid="{384F3F43-DCA5-4227-B317-AC93BAC211EA}" name="合計" dataDxfId="12">
      <calculatedColumnFormula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D8F0-79ED-48F9-8993-81BE3354FE90}">
  <dimension ref="A1:J54"/>
  <sheetViews>
    <sheetView tabSelected="1" workbookViewId="0">
      <selection activeCell="C17" sqref="C17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7.375" bestFit="1" customWidth="1"/>
    <col min="7" max="7" width="11.25" bestFit="1" customWidth="1"/>
    <col min="8" max="8" width="31.375" bestFit="1" customWidth="1"/>
  </cols>
  <sheetData>
    <row r="1" spans="1:9" x14ac:dyDescent="0.4">
      <c r="A1" t="s">
        <v>2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76</v>
      </c>
      <c r="C3" t="s">
        <v>22</v>
      </c>
      <c r="D3">
        <f>ID_LENGTH</f>
        <v>24</v>
      </c>
      <c r="I3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25</v>
      </c>
    </row>
    <row r="4" spans="1:9" x14ac:dyDescent="0.4">
      <c r="A4" t="s">
        <v>77</v>
      </c>
      <c r="C4" t="s">
        <v>43</v>
      </c>
      <c r="D4">
        <v>64</v>
      </c>
      <c r="E4" t="s">
        <v>45</v>
      </c>
      <c r="I4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513</v>
      </c>
    </row>
    <row r="5" spans="1:9" x14ac:dyDescent="0.4">
      <c r="A5" t="s">
        <v>52</v>
      </c>
      <c r="C5" t="s">
        <v>58</v>
      </c>
      <c r="F5">
        <f>TIME_LINGTH</f>
        <v>16</v>
      </c>
      <c r="I5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11</v>
      </c>
    </row>
    <row r="7" spans="1:9" x14ac:dyDescent="0.4">
      <c r="H7" t="s">
        <v>88</v>
      </c>
      <c r="I7">
        <v>100</v>
      </c>
    </row>
    <row r="8" spans="1:9" x14ac:dyDescent="0.4">
      <c r="H8" t="s">
        <v>49</v>
      </c>
      <c r="I8">
        <f>I7*SUM(テーブル246[合計])</f>
        <v>54900</v>
      </c>
    </row>
    <row r="10" spans="1:9" x14ac:dyDescent="0.4">
      <c r="A10" t="s">
        <v>3</v>
      </c>
    </row>
    <row r="11" spans="1:9" x14ac:dyDescent="0.4">
      <c r="A11" t="s">
        <v>10</v>
      </c>
      <c r="B11" t="s">
        <v>25</v>
      </c>
      <c r="C11" t="s">
        <v>15</v>
      </c>
      <c r="D11" t="s">
        <v>33</v>
      </c>
      <c r="E11" t="s">
        <v>44</v>
      </c>
      <c r="F11" t="s">
        <v>34</v>
      </c>
      <c r="G11" t="s">
        <v>35</v>
      </c>
      <c r="H11" t="s">
        <v>36</v>
      </c>
      <c r="I11" t="s">
        <v>30</v>
      </c>
    </row>
    <row r="12" spans="1:9" x14ac:dyDescent="0.4">
      <c r="A12" t="s">
        <v>79</v>
      </c>
      <c r="B12" t="s">
        <v>83</v>
      </c>
      <c r="C12" t="s">
        <v>22</v>
      </c>
      <c r="F12">
        <v>4</v>
      </c>
      <c r="I12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4</v>
      </c>
    </row>
    <row r="13" spans="1:9" x14ac:dyDescent="0.4">
      <c r="A13" t="s">
        <v>80</v>
      </c>
      <c r="C13" t="s">
        <v>19</v>
      </c>
      <c r="D13">
        <f>ID_LENGTH</f>
        <v>24</v>
      </c>
      <c r="I13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25</v>
      </c>
    </row>
    <row r="14" spans="1:9" x14ac:dyDescent="0.4">
      <c r="A14" t="s">
        <v>38</v>
      </c>
      <c r="B14" t="s">
        <v>81</v>
      </c>
      <c r="C14" t="s">
        <v>42</v>
      </c>
      <c r="D14">
        <v>2</v>
      </c>
      <c r="I14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3</v>
      </c>
    </row>
    <row r="15" spans="1:9" x14ac:dyDescent="0.4">
      <c r="A15" t="s">
        <v>82</v>
      </c>
      <c r="C15" t="s">
        <v>67</v>
      </c>
      <c r="D15">
        <v>64</v>
      </c>
      <c r="I15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65</v>
      </c>
    </row>
    <row r="17" spans="1:9" x14ac:dyDescent="0.4">
      <c r="H17" t="s">
        <v>89</v>
      </c>
      <c r="I17">
        <v>200</v>
      </c>
    </row>
    <row r="18" spans="1:9" x14ac:dyDescent="0.4">
      <c r="H18" t="s">
        <v>49</v>
      </c>
      <c r="I18">
        <f>I17*SUM(テーブル2469[合計])</f>
        <v>19400</v>
      </c>
    </row>
    <row r="20" spans="1:9" x14ac:dyDescent="0.4">
      <c r="A20" t="s">
        <v>5</v>
      </c>
    </row>
    <row r="21" spans="1:9" x14ac:dyDescent="0.4">
      <c r="A21" t="s">
        <v>10</v>
      </c>
      <c r="B21" t="s">
        <v>25</v>
      </c>
      <c r="C21" t="s">
        <v>15</v>
      </c>
      <c r="D21" t="s">
        <v>33</v>
      </c>
      <c r="E21" t="s">
        <v>44</v>
      </c>
      <c r="F21" t="s">
        <v>34</v>
      </c>
      <c r="G21" t="s">
        <v>35</v>
      </c>
      <c r="H21" t="s">
        <v>36</v>
      </c>
      <c r="I21" t="s">
        <v>30</v>
      </c>
    </row>
    <row r="22" spans="1:9" x14ac:dyDescent="0.4">
      <c r="A22" t="s">
        <v>73</v>
      </c>
      <c r="B22" t="s">
        <v>75</v>
      </c>
      <c r="C22" t="s">
        <v>22</v>
      </c>
      <c r="F22">
        <v>5</v>
      </c>
      <c r="I22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5</v>
      </c>
    </row>
    <row r="23" spans="1:9" x14ac:dyDescent="0.4">
      <c r="A23" t="s">
        <v>74</v>
      </c>
      <c r="B23" t="s">
        <v>87</v>
      </c>
      <c r="C23" t="s">
        <v>61</v>
      </c>
      <c r="F23">
        <v>4</v>
      </c>
      <c r="I23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4</v>
      </c>
    </row>
    <row r="25" spans="1:9" x14ac:dyDescent="0.4">
      <c r="H25" t="s">
        <v>90</v>
      </c>
      <c r="I25">
        <v>10000</v>
      </c>
    </row>
    <row r="26" spans="1:9" x14ac:dyDescent="0.4">
      <c r="H26" t="s">
        <v>49</v>
      </c>
      <c r="I26">
        <f>I25*SUM(テーブル2468[合計])</f>
        <v>90000</v>
      </c>
    </row>
    <row r="28" spans="1:9" x14ac:dyDescent="0.4">
      <c r="A28" t="s">
        <v>57</v>
      </c>
    </row>
    <row r="29" spans="1:9" x14ac:dyDescent="0.4">
      <c r="A29" t="s">
        <v>10</v>
      </c>
      <c r="B29" t="s">
        <v>25</v>
      </c>
      <c r="C29" t="s">
        <v>15</v>
      </c>
      <c r="D29" t="s">
        <v>33</v>
      </c>
      <c r="E29" t="s">
        <v>44</v>
      </c>
      <c r="F29" t="s">
        <v>34</v>
      </c>
      <c r="G29" t="s">
        <v>35</v>
      </c>
      <c r="H29" t="s">
        <v>36</v>
      </c>
      <c r="I29" t="s">
        <v>30</v>
      </c>
    </row>
    <row r="30" spans="1:9" x14ac:dyDescent="0.4">
      <c r="A30" t="s">
        <v>70</v>
      </c>
      <c r="C30" t="s">
        <v>19</v>
      </c>
      <c r="D30">
        <f>3+ID_SIZE</f>
        <v>27</v>
      </c>
      <c r="I30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28</v>
      </c>
    </row>
    <row r="31" spans="1:9" x14ac:dyDescent="0.4">
      <c r="A31" t="s">
        <v>25</v>
      </c>
      <c r="C31" t="s">
        <v>65</v>
      </c>
      <c r="D31">
        <f>ID_SIZE</f>
        <v>24</v>
      </c>
      <c r="I31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25</v>
      </c>
    </row>
    <row r="32" spans="1:9" x14ac:dyDescent="0.4">
      <c r="A32" t="s">
        <v>71</v>
      </c>
      <c r="C32" t="s">
        <v>66</v>
      </c>
      <c r="F32">
        <f>LEN(TEXT(I17,"########"))</f>
        <v>3</v>
      </c>
      <c r="I32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5</v>
      </c>
    </row>
    <row r="33" spans="1:9" x14ac:dyDescent="0.4">
      <c r="A33" t="s">
        <v>3</v>
      </c>
      <c r="C33" t="s">
        <v>67</v>
      </c>
      <c r="H33">
        <f>I18</f>
        <v>19400</v>
      </c>
      <c r="I3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19404</v>
      </c>
    </row>
    <row r="34" spans="1:9" x14ac:dyDescent="0.4">
      <c r="A34" t="s">
        <v>72</v>
      </c>
      <c r="C34" t="s">
        <v>68</v>
      </c>
      <c r="F34">
        <f>LEN(TEXT(I25,"########"))</f>
        <v>5</v>
      </c>
      <c r="I34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6</v>
      </c>
    </row>
    <row r="35" spans="1:9" x14ac:dyDescent="0.4">
      <c r="A35" t="s">
        <v>5</v>
      </c>
      <c r="C35" t="s">
        <v>69</v>
      </c>
      <c r="H35">
        <f t="shared" ref="H35" si="0">I26</f>
        <v>90000</v>
      </c>
      <c r="I35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90004</v>
      </c>
    </row>
    <row r="37" spans="1:9" x14ac:dyDescent="0.4">
      <c r="H37" t="s">
        <v>49</v>
      </c>
      <c r="I37">
        <f>I35</f>
        <v>90004</v>
      </c>
    </row>
    <row r="39" spans="1:9" x14ac:dyDescent="0.4">
      <c r="A39" t="s">
        <v>64</v>
      </c>
    </row>
    <row r="40" spans="1:9" x14ac:dyDescent="0.4">
      <c r="A40" t="s">
        <v>10</v>
      </c>
      <c r="B40" t="s">
        <v>25</v>
      </c>
      <c r="C40" t="s">
        <v>15</v>
      </c>
      <c r="D40" t="s">
        <v>33</v>
      </c>
      <c r="E40" t="s">
        <v>44</v>
      </c>
      <c r="F40" t="s">
        <v>34</v>
      </c>
      <c r="G40" t="s">
        <v>35</v>
      </c>
      <c r="H40" t="s">
        <v>36</v>
      </c>
      <c r="I40" t="s">
        <v>30</v>
      </c>
    </row>
    <row r="41" spans="1:9" x14ac:dyDescent="0.4">
      <c r="A41" t="s">
        <v>11</v>
      </c>
      <c r="B41" t="s">
        <v>91</v>
      </c>
      <c r="C41" t="s">
        <v>16</v>
      </c>
      <c r="D41">
        <f>3+ID_LENGTH</f>
        <v>27</v>
      </c>
      <c r="I41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28</v>
      </c>
    </row>
    <row r="42" spans="1:9" x14ac:dyDescent="0.4">
      <c r="A42" t="s">
        <v>9</v>
      </c>
      <c r="B42" t="s">
        <v>31</v>
      </c>
      <c r="C42" t="s">
        <v>17</v>
      </c>
      <c r="D42">
        <f>ID_LENGTH</f>
        <v>24</v>
      </c>
      <c r="I42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25</v>
      </c>
    </row>
    <row r="43" spans="1:9" x14ac:dyDescent="0.4">
      <c r="A43" t="s">
        <v>52</v>
      </c>
      <c r="B43" t="s">
        <v>95</v>
      </c>
      <c r="C43" t="s">
        <v>58</v>
      </c>
      <c r="F43">
        <f>TIME_LENGTH</f>
        <v>16</v>
      </c>
      <c r="H43" s="3"/>
      <c r="I43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4" spans="1:9" x14ac:dyDescent="0.4">
      <c r="A44" t="s">
        <v>53</v>
      </c>
      <c r="B44" t="s">
        <v>95</v>
      </c>
      <c r="C44" t="s">
        <v>59</v>
      </c>
      <c r="F44">
        <f>TIME_LENGTH</f>
        <v>16</v>
      </c>
      <c r="H44" s="3"/>
      <c r="I44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5" spans="1:9" x14ac:dyDescent="0.4">
      <c r="A45" t="s">
        <v>54</v>
      </c>
      <c r="B45" t="s">
        <v>96</v>
      </c>
      <c r="C45" t="s">
        <v>60</v>
      </c>
      <c r="D45">
        <v>2</v>
      </c>
      <c r="H45" s="3"/>
      <c r="I45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6" spans="1:9" x14ac:dyDescent="0.4">
      <c r="A46" t="s">
        <v>55</v>
      </c>
      <c r="C46" t="s">
        <v>61</v>
      </c>
      <c r="F46">
        <v>10</v>
      </c>
      <c r="H46" s="3"/>
      <c r="I46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7</v>
      </c>
    </row>
    <row r="47" spans="1:9" x14ac:dyDescent="0.4">
      <c r="A47" t="s">
        <v>63</v>
      </c>
      <c r="C47" t="s">
        <v>18</v>
      </c>
      <c r="F47">
        <v>3</v>
      </c>
      <c r="H47" s="3"/>
      <c r="I47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8" spans="1:9" x14ac:dyDescent="0.4">
      <c r="A48" t="s">
        <v>56</v>
      </c>
      <c r="B48" t="str">
        <f>"最大スナップショット数は"&amp;TEXT(I7,"######")&amp;"とする"</f>
        <v>最大スナップショット数は100とする</v>
      </c>
      <c r="C48" t="s">
        <v>62</v>
      </c>
      <c r="F48">
        <v>3</v>
      </c>
      <c r="I48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</v>
      </c>
    </row>
    <row r="49" spans="1:10" x14ac:dyDescent="0.4">
      <c r="A49" t="s">
        <v>2</v>
      </c>
      <c r="C49" t="s">
        <v>43</v>
      </c>
      <c r="H49">
        <f>I8</f>
        <v>54900</v>
      </c>
      <c r="I49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54904</v>
      </c>
    </row>
    <row r="50" spans="1:10" x14ac:dyDescent="0.4">
      <c r="A50" t="s">
        <v>57</v>
      </c>
      <c r="C50" t="s">
        <v>65</v>
      </c>
      <c r="H50">
        <f>I37</f>
        <v>90004</v>
      </c>
      <c r="I50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90008</v>
      </c>
    </row>
    <row r="52" spans="1:10" x14ac:dyDescent="0.4">
      <c r="H52" t="s">
        <v>30</v>
      </c>
      <c r="I52">
        <f>SUM(テーブル2457[合計])</f>
        <v>145007</v>
      </c>
    </row>
    <row r="53" spans="1:10" x14ac:dyDescent="0.4">
      <c r="H53" t="s">
        <v>50</v>
      </c>
      <c r="I53">
        <f>I52/1024</f>
        <v>141.6083984375</v>
      </c>
      <c r="J53" t="s">
        <v>46</v>
      </c>
    </row>
    <row r="54" spans="1:10" x14ac:dyDescent="0.4">
      <c r="H54" t="s">
        <v>51</v>
      </c>
      <c r="I54" s="2">
        <f>I52/DYNAMODB_ITEM_LIMIT_SIZE</f>
        <v>0.35402099609374998</v>
      </c>
    </row>
  </sheetData>
  <phoneticPr fontId="2"/>
  <dataValidations disablePrompts="1" count="2">
    <dataValidation type="list" allowBlank="1" showInputMessage="1" showErrorMessage="1" sqref="E12:E15 E30:E36 E3:E5 G36 E41:E50 E22:E23" xr:uid="{1FD00C20-355E-4CE3-983F-55A547226AF4}">
      <formula1>"○"</formula1>
    </dataValidation>
    <dataValidation type="list" allowBlank="1" showInputMessage="1" showErrorMessage="1" sqref="G30:G35 G12:G15 G3:G5 G41:G50 G22:G23" xr:uid="{BBE278FD-1249-49A3-98FD-DB6A30125E35}">
      <formula1>"1"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BBA0-EAD5-4BB3-BC3A-3561546B4DD6}">
  <dimension ref="A1:J16"/>
  <sheetViews>
    <sheetView workbookViewId="0">
      <selection activeCell="F5" sqref="F5"/>
    </sheetView>
  </sheetViews>
  <sheetFormatPr defaultRowHeight="18.75" x14ac:dyDescent="0.4"/>
  <cols>
    <col min="1" max="1" width="45.375" bestFit="1" customWidth="1"/>
    <col min="2" max="2" width="51.625" bestFit="1" customWidth="1"/>
    <col min="3" max="3" width="14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10" x14ac:dyDescent="0.4">
      <c r="A1" t="s">
        <v>21</v>
      </c>
    </row>
    <row r="2" spans="1:10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10" x14ac:dyDescent="0.4">
      <c r="A3" t="s">
        <v>7</v>
      </c>
      <c r="B3" t="s">
        <v>97</v>
      </c>
      <c r="C3">
        <v>1234</v>
      </c>
      <c r="D3">
        <v>240</v>
      </c>
      <c r="E3" t="s">
        <v>45</v>
      </c>
      <c r="I3">
        <f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f>
        <v>1924</v>
      </c>
    </row>
    <row r="5" spans="1:10" x14ac:dyDescent="0.4">
      <c r="H5" t="s">
        <v>40</v>
      </c>
      <c r="I5">
        <v>200</v>
      </c>
    </row>
    <row r="6" spans="1:10" x14ac:dyDescent="0.4">
      <c r="H6" t="s">
        <v>49</v>
      </c>
      <c r="I6">
        <f>I5*SUM(テーブル2411[合計])</f>
        <v>384800</v>
      </c>
    </row>
    <row r="8" spans="1:10" x14ac:dyDescent="0.4">
      <c r="A8" t="s">
        <v>37</v>
      </c>
    </row>
    <row r="9" spans="1:10" x14ac:dyDescent="0.4">
      <c r="A9" t="s">
        <v>10</v>
      </c>
      <c r="B9" t="s">
        <v>25</v>
      </c>
      <c r="C9" t="s">
        <v>15</v>
      </c>
      <c r="D9" t="s">
        <v>33</v>
      </c>
      <c r="E9" t="s">
        <v>44</v>
      </c>
      <c r="F9" t="s">
        <v>34</v>
      </c>
      <c r="G9" t="s">
        <v>35</v>
      </c>
      <c r="H9" t="s">
        <v>36</v>
      </c>
      <c r="I9" t="s">
        <v>30</v>
      </c>
    </row>
    <row r="10" spans="1:10" x14ac:dyDescent="0.4">
      <c r="A10" t="s">
        <v>8</v>
      </c>
      <c r="B10" t="s">
        <v>91</v>
      </c>
      <c r="C10" t="s">
        <v>16</v>
      </c>
      <c r="D10">
        <f>3+ID_LENGTH</f>
        <v>27</v>
      </c>
      <c r="I10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28</v>
      </c>
    </row>
    <row r="11" spans="1:10" x14ac:dyDescent="0.4">
      <c r="A11" t="s">
        <v>9</v>
      </c>
      <c r="B11" t="s">
        <v>94</v>
      </c>
      <c r="C11" t="s">
        <v>17</v>
      </c>
      <c r="D11">
        <f>ID_LENGTH+3+3</f>
        <v>30</v>
      </c>
      <c r="I11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31</v>
      </c>
    </row>
    <row r="12" spans="1:10" x14ac:dyDescent="0.4">
      <c r="A12" t="s">
        <v>93</v>
      </c>
      <c r="C12" t="s">
        <v>69</v>
      </c>
      <c r="H12">
        <f t="shared" ref="H10:H12" si="0">I6</f>
        <v>384800</v>
      </c>
      <c r="I12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384804</v>
      </c>
    </row>
    <row r="14" spans="1:10" x14ac:dyDescent="0.4">
      <c r="H14" t="s">
        <v>30</v>
      </c>
      <c r="I14">
        <f>SUM(テーブル24512[合計])</f>
        <v>384863</v>
      </c>
    </row>
    <row r="15" spans="1:10" x14ac:dyDescent="0.4">
      <c r="H15" t="s">
        <v>50</v>
      </c>
      <c r="I15">
        <f>I14/1024</f>
        <v>375.8427734375</v>
      </c>
      <c r="J15" t="s">
        <v>46</v>
      </c>
    </row>
    <row r="16" spans="1:10" x14ac:dyDescent="0.4">
      <c r="H16" t="s">
        <v>51</v>
      </c>
      <c r="I16" s="2">
        <f>I14/DYNAMODB_ITEM_LIMIT_SIZE</f>
        <v>0.93960693359375003</v>
      </c>
    </row>
  </sheetData>
  <phoneticPr fontId="2"/>
  <dataValidations count="2">
    <dataValidation type="list" allowBlank="1" showInputMessage="1" showErrorMessage="1" sqref="G3 G10:G12" xr:uid="{6C322004-E2CD-4B74-8A09-BD117CE3753D}">
      <formula1>"1"</formula1>
    </dataValidation>
    <dataValidation type="list" allowBlank="1" showInputMessage="1" showErrorMessage="1" sqref="E10:E12 E3" xr:uid="{AE25925E-2A18-41E5-9281-B022A31E667E}">
      <formula1>"○"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860F-DF03-4EA9-920B-EFEB2C5A74AA}">
  <dimension ref="A1:J23"/>
  <sheetViews>
    <sheetView workbookViewId="0">
      <selection activeCell="J21" sqref="J21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9" x14ac:dyDescent="0.4">
      <c r="A1" t="s">
        <v>21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4</v>
      </c>
      <c r="C3" s="1" t="s">
        <v>22</v>
      </c>
      <c r="D3">
        <f>ID_LENGTH</f>
        <v>24</v>
      </c>
      <c r="I3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25</v>
      </c>
    </row>
    <row r="4" spans="1:9" x14ac:dyDescent="0.4">
      <c r="A4" t="s">
        <v>38</v>
      </c>
      <c r="B4" t="s">
        <v>98</v>
      </c>
      <c r="C4" t="s">
        <v>42</v>
      </c>
      <c r="D4">
        <v>2</v>
      </c>
      <c r="I4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3</v>
      </c>
    </row>
    <row r="5" spans="1:9" x14ac:dyDescent="0.4">
      <c r="A5" t="s">
        <v>39</v>
      </c>
      <c r="B5" t="s">
        <v>86</v>
      </c>
      <c r="C5" t="s">
        <v>19</v>
      </c>
      <c r="F5">
        <v>9</v>
      </c>
      <c r="I5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7</v>
      </c>
    </row>
    <row r="6" spans="1:9" x14ac:dyDescent="0.4">
      <c r="A6" t="s">
        <v>41</v>
      </c>
      <c r="B6" t="s">
        <v>48</v>
      </c>
      <c r="C6" t="s">
        <v>43</v>
      </c>
      <c r="D6">
        <v>64</v>
      </c>
      <c r="E6" t="s">
        <v>45</v>
      </c>
      <c r="I6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513</v>
      </c>
    </row>
    <row r="8" spans="1:9" x14ac:dyDescent="0.4">
      <c r="H8" t="s">
        <v>40</v>
      </c>
      <c r="I8">
        <v>500</v>
      </c>
    </row>
    <row r="9" spans="1:9" x14ac:dyDescent="0.4">
      <c r="H9" t="s">
        <v>49</v>
      </c>
      <c r="I9">
        <f>I8*SUM(テーブル24[合計])</f>
        <v>274000</v>
      </c>
    </row>
    <row r="11" spans="1:9" x14ac:dyDescent="0.4">
      <c r="A11" t="s">
        <v>37</v>
      </c>
    </row>
    <row r="12" spans="1:9" x14ac:dyDescent="0.4">
      <c r="A12" t="s">
        <v>10</v>
      </c>
      <c r="B12" t="s">
        <v>25</v>
      </c>
      <c r="C12" t="s">
        <v>15</v>
      </c>
      <c r="D12" t="s">
        <v>33</v>
      </c>
      <c r="E12" t="s">
        <v>44</v>
      </c>
      <c r="F12" t="s">
        <v>34</v>
      </c>
      <c r="G12" t="s">
        <v>35</v>
      </c>
      <c r="H12" t="s">
        <v>36</v>
      </c>
      <c r="I12" t="s">
        <v>30</v>
      </c>
    </row>
    <row r="13" spans="1:9" x14ac:dyDescent="0.4">
      <c r="A13" t="s">
        <v>8</v>
      </c>
      <c r="B13" t="s">
        <v>92</v>
      </c>
      <c r="C13" t="s">
        <v>16</v>
      </c>
      <c r="D13">
        <f>3+ID_LENGTH</f>
        <v>27</v>
      </c>
      <c r="I1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28</v>
      </c>
    </row>
    <row r="14" spans="1:9" x14ac:dyDescent="0.4">
      <c r="A14" t="s">
        <v>9</v>
      </c>
      <c r="B14" t="s">
        <v>31</v>
      </c>
      <c r="C14" t="s">
        <v>17</v>
      </c>
      <c r="D14">
        <f>ID_LENGTH</f>
        <v>24</v>
      </c>
      <c r="I14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25</v>
      </c>
    </row>
    <row r="15" spans="1:9" x14ac:dyDescent="0.4">
      <c r="A15" t="s">
        <v>55</v>
      </c>
      <c r="C15" t="s">
        <v>61</v>
      </c>
      <c r="F15">
        <v>10</v>
      </c>
      <c r="H15" s="3"/>
      <c r="I15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6" spans="1:9" x14ac:dyDescent="0.4">
      <c r="A16" t="s">
        <v>12</v>
      </c>
      <c r="B16" t="s">
        <v>32</v>
      </c>
      <c r="C16" t="s">
        <v>18</v>
      </c>
      <c r="F16">
        <v>3</v>
      </c>
      <c r="I16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7" spans="1:10" x14ac:dyDescent="0.4">
      <c r="A17" t="s">
        <v>13</v>
      </c>
      <c r="B17" t="s">
        <v>47</v>
      </c>
      <c r="C17" t="s">
        <v>19</v>
      </c>
      <c r="F17">
        <v>9</v>
      </c>
      <c r="I17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8" spans="1:10" x14ac:dyDescent="0.4">
      <c r="A18" t="s">
        <v>14</v>
      </c>
      <c r="B18" t="str">
        <f>TEXT(I8,"######")&amp;"を最大数とする"</f>
        <v>500を最大数とする</v>
      </c>
      <c r="C18" t="s">
        <v>20</v>
      </c>
      <c r="F18">
        <v>3</v>
      </c>
      <c r="I18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9" spans="1:10" x14ac:dyDescent="0.4">
      <c r="A19" t="s">
        <v>21</v>
      </c>
      <c r="C19" t="s">
        <v>22</v>
      </c>
      <c r="H19">
        <f>I9</f>
        <v>274000</v>
      </c>
      <c r="I19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274004</v>
      </c>
    </row>
    <row r="21" spans="1:10" x14ac:dyDescent="0.4">
      <c r="H21" t="s">
        <v>30</v>
      </c>
      <c r="I21">
        <f>SUM(テーブル245[合計])</f>
        <v>274079</v>
      </c>
    </row>
    <row r="22" spans="1:10" x14ac:dyDescent="0.4">
      <c r="H22" t="s">
        <v>50</v>
      </c>
      <c r="I22">
        <f>I21/1024</f>
        <v>267.6552734375</v>
      </c>
      <c r="J22" t="s">
        <v>46</v>
      </c>
    </row>
    <row r="23" spans="1:10" x14ac:dyDescent="0.4">
      <c r="H23" t="s">
        <v>51</v>
      </c>
      <c r="I23" s="2">
        <f>I21/DYNAMODB_ITEM_LIMIT_SIZE</f>
        <v>0.66913818359374999</v>
      </c>
    </row>
  </sheetData>
  <phoneticPr fontId="2"/>
  <dataValidations count="2">
    <dataValidation type="list" allowBlank="1" showInputMessage="1" showErrorMessage="1" sqref="E13:E19 E3:E6" xr:uid="{75A0D162-3C33-491D-8A24-756F3EAB6BC8}">
      <formula1>"○"</formula1>
    </dataValidation>
    <dataValidation type="list" allowBlank="1" showInputMessage="1" showErrorMessage="1" sqref="G3:G6 G13:G19" xr:uid="{37822C21-D597-4D8D-9343-8F4AACDB2A07}">
      <formula1>"1"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2C2A-305D-4816-B27F-82A44D2D36DE}">
  <dimension ref="A1:C6"/>
  <sheetViews>
    <sheetView workbookViewId="0">
      <selection activeCell="B5" sqref="B5"/>
    </sheetView>
  </sheetViews>
  <sheetFormatPr defaultRowHeight="18.75" x14ac:dyDescent="0.4"/>
  <cols>
    <col min="1" max="1" width="30.875" bestFit="1" customWidth="1"/>
    <col min="2" max="2" width="8.25" customWidth="1"/>
    <col min="3" max="3" width="51.625" bestFit="1" customWidth="1"/>
  </cols>
  <sheetData>
    <row r="1" spans="1:3" x14ac:dyDescent="0.4">
      <c r="A1" t="s">
        <v>23</v>
      </c>
      <c r="B1" t="s">
        <v>24</v>
      </c>
      <c r="C1" t="s">
        <v>25</v>
      </c>
    </row>
    <row r="2" spans="1:3" x14ac:dyDescent="0.4">
      <c r="A2" t="s">
        <v>27</v>
      </c>
      <c r="B2">
        <v>8</v>
      </c>
      <c r="C2" t="s">
        <v>26</v>
      </c>
    </row>
    <row r="3" spans="1:3" x14ac:dyDescent="0.4">
      <c r="A3" t="s">
        <v>28</v>
      </c>
      <c r="B3">
        <v>8</v>
      </c>
      <c r="C3" t="s">
        <v>1</v>
      </c>
    </row>
    <row r="4" spans="1:3" x14ac:dyDescent="0.4">
      <c r="A4" t="s">
        <v>84</v>
      </c>
      <c r="B4">
        <v>16</v>
      </c>
      <c r="C4" t="s">
        <v>78</v>
      </c>
    </row>
    <row r="5" spans="1:3" x14ac:dyDescent="0.4">
      <c r="A5" t="s">
        <v>85</v>
      </c>
      <c r="B5">
        <v>24</v>
      </c>
      <c r="C5" t="s">
        <v>0</v>
      </c>
    </row>
    <row r="6" spans="1:3" x14ac:dyDescent="0.4">
      <c r="A6" t="s">
        <v>29</v>
      </c>
      <c r="B6">
        <f>400*1024</f>
        <v>409600</v>
      </c>
      <c r="C6" t="s">
        <v>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楽譜のデータ(v1)</vt:lpstr>
      <vt:lpstr>アノテーションのデータ(v1)</vt:lpstr>
      <vt:lpstr>楽譜のアイテム(v1)</vt:lpstr>
      <vt:lpstr>定数</vt:lpstr>
      <vt:lpstr>CHAR_SIZE</vt:lpstr>
      <vt:lpstr>DYNAMODB_ITEM_LIMIT_SIZE</vt:lpstr>
      <vt:lpstr>ID_LENGTH</vt:lpstr>
      <vt:lpstr>ID_SIZE</vt:lpstr>
      <vt:lpstr>TIME_LENGTH</vt:lpstr>
      <vt:lpstr>TIME_LINGTH</vt:lpstr>
      <vt:lpstr>TIME_SIZE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2021-07-03T11:59:18Z</dcterms:modified>
</cp:coreProperties>
</file>