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3"/>
    <sheet state="visible" name="Urban Prog" sheetId="2" r:id="rId4"/>
    <sheet state="visible" name="Soft Care" sheetId="3" r:id="rId5"/>
    <sheet state="visible" name="Poetic Comp" sheetId="4" r:id="rId6"/>
    <sheet state="visible" name="Your Friend" sheetId="5" r:id="rId7"/>
    <sheet state="visible" name="Camerauto" sheetId="6" r:id="rId8"/>
    <sheet state="visible" name="Presence" sheetId="7" r:id="rId9"/>
    <sheet state="visible" name="Speakers" sheetId="8" r:id="rId10"/>
    <sheet state="visible" name="ISOPT" sheetId="9" r:id="rId11"/>
    <sheet state="visible" name="About" sheetId="10" r:id="rId12"/>
    <sheet state="hidden" name="Sheet1" sheetId="11" r:id="rId13"/>
    <sheet state="visible" name="Categories" sheetId="12" r:id="rId14"/>
    <sheet state="visible" name="Archives" sheetId="13" r:id="rId15"/>
  </sheets>
  <definedNames/>
  <calcPr/>
</workbook>
</file>

<file path=xl/sharedStrings.xml><?xml version="1.0" encoding="utf-8"?>
<sst xmlns="http://schemas.openxmlformats.org/spreadsheetml/2006/main" count="1083" uniqueCount="547">
  <si>
    <t>Projects</t>
  </si>
  <si>
    <t>Project</t>
  </si>
  <si>
    <t>Work</t>
  </si>
  <si>
    <t>Document</t>
  </si>
  <si>
    <t>Doc Short</t>
  </si>
  <si>
    <t>Hierarchy</t>
  </si>
  <si>
    <t>Status</t>
  </si>
  <si>
    <t>Year</t>
  </si>
  <si>
    <t>Tags</t>
  </si>
  <si>
    <t>Collaborator</t>
  </si>
  <si>
    <t>Venue</t>
  </si>
  <si>
    <t>Finish</t>
  </si>
  <si>
    <t>URL</t>
  </si>
  <si>
    <t>New URL</t>
  </si>
  <si>
    <t>Urban Programming</t>
  </si>
  <si>
    <t>Soft Care</t>
  </si>
  <si>
    <t>List, Links</t>
  </si>
  <si>
    <t>http://taeyoonchoi.com/projects/urban-programming/</t>
  </si>
  <si>
    <t>Current</t>
  </si>
  <si>
    <t>2014~</t>
  </si>
  <si>
    <t>Urban Programming 101</t>
  </si>
  <si>
    <t>Publication, Book, Writing</t>
  </si>
  <si>
    <t>Mediabus Publications</t>
  </si>
  <si>
    <t>Incomplete</t>
  </si>
  <si>
    <t>http://taeyoonchoi.com/writing/urban-programming/</t>
  </si>
  <si>
    <t>Stage Directions</t>
  </si>
  <si>
    <t>stage directions</t>
  </si>
  <si>
    <t>http://taeyoonchoi.com/writing/urban-programming-101-stage-directions/</t>
  </si>
  <si>
    <t>Urban Programming Skopje</t>
  </si>
  <si>
    <t>Skopje</t>
  </si>
  <si>
    <t>Performance, Teaching, Workshop</t>
  </si>
  <si>
    <t>http://taeyoonchoi.com/teaching/urban-programming-skopje/</t>
  </si>
  <si>
    <t>Performance</t>
  </si>
  <si>
    <t>performance</t>
  </si>
  <si>
    <t>Nam June Paik Art Center</t>
  </si>
  <si>
    <t>http://taeyoonchoi.com/2010/12/stage-directions/</t>
  </si>
  <si>
    <t>Book</t>
  </si>
  <si>
    <t>book</t>
  </si>
  <si>
    <t>http://taeyoonchoi.com/writing/urban-programming-101/</t>
  </si>
  <si>
    <t>Distributed Web of Care</t>
  </si>
  <si>
    <t>Workshop</t>
  </si>
  <si>
    <t>MTIS</t>
  </si>
  <si>
    <t>Tent House</t>
  </si>
  <si>
    <t>tent house</t>
  </si>
  <si>
    <t>Tellef Tellefson, Cheon Lee</t>
  </si>
  <si>
    <t>01 San Jose</t>
  </si>
  <si>
    <t>http://taeyoonchoi.com/artworks/bench-house/</t>
  </si>
  <si>
    <t xml:space="preserve">Box City </t>
  </si>
  <si>
    <t>Ethics and Archiving the Web</t>
  </si>
  <si>
    <t>box city</t>
  </si>
  <si>
    <t>rhizome</t>
  </si>
  <si>
    <t>http://taeyoonchoi.com/artworks/box-city/</t>
  </si>
  <si>
    <t>Artist in Residence</t>
  </si>
  <si>
    <t>Grey Belt</t>
  </si>
  <si>
    <t>air</t>
  </si>
  <si>
    <t>Curating</t>
  </si>
  <si>
    <t>http://taeyoonchoi.com/artworks/102/</t>
  </si>
  <si>
    <t>Fellows</t>
  </si>
  <si>
    <t>fellows</t>
  </si>
  <si>
    <t>DIY Urban Camping</t>
  </si>
  <si>
    <t>Stewards</t>
  </si>
  <si>
    <t>stewards</t>
  </si>
  <si>
    <t>Party</t>
  </si>
  <si>
    <t>party</t>
  </si>
  <si>
    <t>Installation</t>
  </si>
  <si>
    <t>http://taeyoonchoi.com/2007/06/d-i-y-urban-camping/</t>
  </si>
  <si>
    <t>Skillshare</t>
  </si>
  <si>
    <t>skillshare</t>
  </si>
  <si>
    <t>The Care of the Self</t>
  </si>
  <si>
    <t>Roadshow: South Korea</t>
  </si>
  <si>
    <t>the care of the self</t>
  </si>
  <si>
    <t>Book, Publication</t>
  </si>
  <si>
    <t>Natalie Boseul Shin</t>
  </si>
  <si>
    <t>Total Museum of Contemporary Arts</t>
  </si>
  <si>
    <t>Exhibition</t>
  </si>
  <si>
    <t>Factory2</t>
  </si>
  <si>
    <t>http://taeyoonchoi.com/writing/roadshow-korea/</t>
  </si>
  <si>
    <t>Happy cats</t>
  </si>
  <si>
    <t>happy cats</t>
  </si>
  <si>
    <t>http://taeyoonchoi.com/urban-programming/roadshow-korea/book</t>
  </si>
  <si>
    <t>Painting</t>
  </si>
  <si>
    <t>Poetic Computation</t>
  </si>
  <si>
    <t>tour</t>
  </si>
  <si>
    <t>NYU ITP</t>
  </si>
  <si>
    <t>Teaching / curating</t>
  </si>
  <si>
    <t>http://taeyoonchoi.com/urban-programming/roadshow-korea/tour</t>
  </si>
  <si>
    <t>Signing Coders Workshops</t>
  </si>
  <si>
    <t>signing coders</t>
  </si>
  <si>
    <t>Teaching</t>
  </si>
  <si>
    <t>BRIC</t>
  </si>
  <si>
    <t>http://taeyoonchoi.com/teaching/signing-coders/</t>
  </si>
  <si>
    <t>exhibition</t>
  </si>
  <si>
    <t>http://taeyoonchoi.com/urban-programming/roadshow-korea/exhibition</t>
  </si>
  <si>
    <t>Announcement</t>
  </si>
  <si>
    <t>announcement</t>
  </si>
  <si>
    <t>Eyebeam</t>
  </si>
  <si>
    <t>Seoul</t>
  </si>
  <si>
    <t>http://taeyoonchoi.com/writing/roadshow-southkorea/</t>
  </si>
  <si>
    <t>Uncertainty School</t>
  </si>
  <si>
    <t>Archive</t>
  </si>
  <si>
    <t>SeMA Biennale, Mediacity Seoul</t>
  </si>
  <si>
    <t>Complete</t>
  </si>
  <si>
    <t>http://taeyoonchoi.com/uncertainty-school/</t>
  </si>
  <si>
    <t>http://taeyoonchoi.com/urban-programming/roadshow-korea/announcement</t>
  </si>
  <si>
    <t>Tourist Manifesto</t>
  </si>
  <si>
    <t>http://taeyoonchoi.com/2011/06/tourist-manifesto/</t>
  </si>
  <si>
    <t>Uncertainty School Jouranl</t>
  </si>
  <si>
    <t>journal</t>
  </si>
  <si>
    <t>Publication, Writing</t>
  </si>
  <si>
    <t>Architecture Newspaper Seoul</t>
  </si>
  <si>
    <t>http://taeyoonchoi.com/writing/uncertainty-school-journal/</t>
  </si>
  <si>
    <t>Code workshop</t>
  </si>
  <si>
    <t>code workshop</t>
  </si>
  <si>
    <t>Artist Talk: Natasha</t>
  </si>
  <si>
    <t>natasha</t>
  </si>
  <si>
    <t>Natasha Nisic</t>
  </si>
  <si>
    <t>Mediacity Seoul / Seoul Museum of Art</t>
  </si>
  <si>
    <t>Accesssibility tour</t>
  </si>
  <si>
    <t>accessibility</t>
  </si>
  <si>
    <t>Sara Hendren, Alice Sheppard</t>
  </si>
  <si>
    <t>Moss</t>
  </si>
  <si>
    <t>moss</t>
  </si>
  <si>
    <t>Soichiro Mihara</t>
  </si>
  <si>
    <t>Interdependence: Participant Exhibition</t>
  </si>
  <si>
    <t>interdependence</t>
  </si>
  <si>
    <t>Raya Kim, Small studio Semi, Taekyung Kim, Yumi Jung, Bora Kim, Wonsun Yoo</t>
  </si>
  <si>
    <t>http://taeyoonchoi.com/shows/interdependence/</t>
  </si>
  <si>
    <t>Coding 0 to 1, NKgo Workshop</t>
  </si>
  <si>
    <t>Random Access City</t>
  </si>
  <si>
    <t>Teaching, Workshop</t>
  </si>
  <si>
    <t>Taegyoung Kim and Yumi Jung</t>
  </si>
  <si>
    <t>Drawings</t>
  </si>
  <si>
    <t>NKgo Daum School</t>
  </si>
  <si>
    <t>http://taeyoonchoi.com/2015/06/ram-city/</t>
  </si>
  <si>
    <t>http://taeyoonchoi.com/teaching/coding-0-to-1-nkgo/</t>
  </si>
  <si>
    <t>Against Architecture</t>
  </si>
  <si>
    <t>Unlearning all the walls</t>
  </si>
  <si>
    <t>workshop</t>
  </si>
  <si>
    <t>Seoul Uni of Arts</t>
  </si>
  <si>
    <t>How to produce micro public spaces</t>
  </si>
  <si>
    <t>http://taeyoonchoi.com/2009/11/how-to-produce-micro-public-space/</t>
  </si>
  <si>
    <t>Art of Teaching</t>
  </si>
  <si>
    <t>ITP</t>
  </si>
  <si>
    <t>Eyeo Festival</t>
  </si>
  <si>
    <t>eyeo</t>
  </si>
  <si>
    <t>EYEO festivall, Walker Art Center</t>
  </si>
  <si>
    <t>Designing for Participation</t>
  </si>
  <si>
    <t>dfp</t>
  </si>
  <si>
    <t>http://taeyoonchoi.com/teaching/designing-for-participation/</t>
  </si>
  <si>
    <t>To Remember and Forget</t>
  </si>
  <si>
    <t>https://github.com/tchoi8/RememberAndForget</t>
  </si>
  <si>
    <t>Performing Participation</t>
  </si>
  <si>
    <t>https://github.com/tchoi8/PerformingParticipation</t>
  </si>
  <si>
    <t>Unlearning Disability</t>
  </si>
  <si>
    <t>Artificial Advancement</t>
  </si>
  <si>
    <t>artifical advancement</t>
  </si>
  <si>
    <t>Processing Community Day</t>
  </si>
  <si>
    <t>Disability Reading Group</t>
  </si>
  <si>
    <t>disability reading group</t>
  </si>
  <si>
    <t>University of Seoul</t>
  </si>
  <si>
    <t>Ghost Box</t>
  </si>
  <si>
    <t>ghost box</t>
  </si>
  <si>
    <t>Electronics</t>
  </si>
  <si>
    <t>http://taeyoonchoi.com/2013/04/ghost-box/</t>
  </si>
  <si>
    <t>Signing Coders</t>
  </si>
  <si>
    <t>Workshop #2</t>
  </si>
  <si>
    <t>workshop2</t>
  </si>
  <si>
    <t>http://taeyoonchoi.com/signing-coders-2/</t>
  </si>
  <si>
    <t>Coding 0 to 1</t>
  </si>
  <si>
    <t>North Korean students</t>
  </si>
  <si>
    <t>north korean students</t>
  </si>
  <si>
    <t>US Embassy</t>
  </si>
  <si>
    <t>https://github.com/tchoi8/grid</t>
  </si>
  <si>
    <t>General Notes</t>
  </si>
  <si>
    <t>2013~</t>
  </si>
  <si>
    <t xml:space="preserve">- Do NOT link directly to external site from HP. Protocol should be HP features links to Projects, links to Works, Work pages w links to external. </t>
  </si>
  <si>
    <t>Emily Note: I left off on "Your Friend" Pages</t>
  </si>
  <si>
    <t>Handmade Computer</t>
  </si>
  <si>
    <t>Projects, Drawings</t>
  </si>
  <si>
    <t>http://taeyoonchoi.com/projects/handmade-computer/</t>
  </si>
  <si>
    <t>1-Bit Computer</t>
  </si>
  <si>
    <t>1-bit computer</t>
  </si>
  <si>
    <t>1-Bit Computer Kit</t>
  </si>
  <si>
    <t>1bit computer kit</t>
  </si>
  <si>
    <t>Tech</t>
  </si>
  <si>
    <t>Pedro Oliveria</t>
  </si>
  <si>
    <t>Work in progress</t>
  </si>
  <si>
    <t>1-Bit Computer Workshop</t>
  </si>
  <si>
    <t>1bit computer workshop</t>
  </si>
  <si>
    <t>MOOGFEST</t>
  </si>
  <si>
    <t>Bit Shifter</t>
  </si>
  <si>
    <t>bit shifter</t>
  </si>
  <si>
    <t>Finite State Machine</t>
  </si>
  <si>
    <t>finite state machine</t>
  </si>
  <si>
    <t>8 Bit RAM</t>
  </si>
  <si>
    <t>8bit ram</t>
  </si>
  <si>
    <t>http://taeyoonchoi.com/projects/handmadecomputer/</t>
  </si>
  <si>
    <t xml:space="preserve">AVANT Handmade Computers </t>
  </si>
  <si>
    <t>AVANT</t>
  </si>
  <si>
    <t>Writing</t>
  </si>
  <si>
    <t>Sam Hart</t>
  </si>
  <si>
    <t>Avant.org</t>
  </si>
  <si>
    <t>Open Circuit Open City</t>
  </si>
  <si>
    <t>http://taeyoonchoi.com/writing/open-circuit-open-city/</t>
  </si>
  <si>
    <t>Making Handmade Computer &amp; Student Work</t>
  </si>
  <si>
    <t>making handmade computer students</t>
  </si>
  <si>
    <t>SFPC</t>
  </si>
  <si>
    <t>http://taeyoonchoi.com/teaching/making-handmade-computer/</t>
  </si>
  <si>
    <t>Noise Collector</t>
  </si>
  <si>
    <t>Noise collector</t>
  </si>
  <si>
    <t>http://taeyoonchoi.com/2012/06/noisecollector/</t>
  </si>
  <si>
    <t>Pixel Pusher</t>
  </si>
  <si>
    <t>pixel pusher</t>
  </si>
  <si>
    <t>School for Poetic Computation</t>
  </si>
  <si>
    <t>Cofounders, etc</t>
  </si>
  <si>
    <t>Handmade Computer Class</t>
  </si>
  <si>
    <t>handmade comp class</t>
  </si>
  <si>
    <t>TA: Ed Bear</t>
  </si>
  <si>
    <t>The Art of Walking</t>
  </si>
  <si>
    <t>art of walking</t>
  </si>
  <si>
    <t>Concepts and Theory Studio</t>
  </si>
  <si>
    <t>concepts and theory studio</t>
  </si>
  <si>
    <t>Poetic Science Fair</t>
  </si>
  <si>
    <t>poetic science fair</t>
  </si>
  <si>
    <t>Tega Brian, Idea Benedetto, Alexandrai Bynoe-Kasden, Kunal Gupta</t>
  </si>
  <si>
    <t>Silent Barn</t>
  </si>
  <si>
    <t>http://taeyoonchoi.com/teaching/poetic-science-fair/</t>
  </si>
  <si>
    <t>Poetics and Politics of Computation: Class at SFPC</t>
  </si>
  <si>
    <t>poetics and politics of comp</t>
  </si>
  <si>
    <t>Poetics of Circutry: Class at SFPC</t>
  </si>
  <si>
    <t>poetics of circuitry</t>
  </si>
  <si>
    <t>http://taeyoonchoi.com/teaching/poetics-of-circuitry/</t>
  </si>
  <si>
    <t>Poetic Computation Reader</t>
  </si>
  <si>
    <t>reader</t>
  </si>
  <si>
    <t>HAWRAF</t>
  </si>
  <si>
    <t>Book talk</t>
  </si>
  <si>
    <t>book talk</t>
  </si>
  <si>
    <t>Events</t>
  </si>
  <si>
    <t>HAWRAF, Molly Kleiman, Shannon Mattern</t>
  </si>
  <si>
    <t>Printed Matter</t>
  </si>
  <si>
    <t>http://taeyoonchoi.com/2017/09/poetic-computation-reader-launch-party-with-hawraf/</t>
  </si>
  <si>
    <t>will need to migrate Post of book launch to a level 3 page eventually</t>
  </si>
  <si>
    <t>Uncomputable</t>
  </si>
  <si>
    <t>uncomputable</t>
  </si>
  <si>
    <t>Alex Galloway</t>
  </si>
  <si>
    <t>CPU Dumplings</t>
  </si>
  <si>
    <t>cpu-dumplings</t>
  </si>
  <si>
    <t>http://taeyoonchoi.com/teaching/cpu-dumplings/</t>
  </si>
  <si>
    <t>Errantic Poetry</t>
  </si>
  <si>
    <t>Essay</t>
  </si>
  <si>
    <t>errantic poetry</t>
  </si>
  <si>
    <t>http://taeyoonchoi.com/projects/errantic-poetry/</t>
  </si>
  <si>
    <t>Test (Writing About the Project)</t>
  </si>
  <si>
    <t>writing</t>
  </si>
  <si>
    <t>Incomplete/Unedited</t>
  </si>
  <si>
    <t>http://taeyoonchoi.com/test-3/</t>
  </si>
  <si>
    <t>Woven circuit</t>
  </si>
  <si>
    <t xml:space="preserve">Digital Poetics </t>
  </si>
  <si>
    <t>digital poetics</t>
  </si>
  <si>
    <t>Learning to Teach</t>
  </si>
  <si>
    <t>Conference</t>
  </si>
  <si>
    <t>conference</t>
  </si>
  <si>
    <t>processing community day</t>
  </si>
  <si>
    <t>https://medium.com/processing-foundation/after-processing-community-day-8e124b1ec85e</t>
  </si>
  <si>
    <t xml:space="preserve"> </t>
  </si>
  <si>
    <t>your friend</t>
  </si>
  <si>
    <t>Collaborations and work about collaborations</t>
  </si>
  <si>
    <t>Collaborations</t>
  </si>
  <si>
    <t>Furniture for all occasions</t>
  </si>
  <si>
    <t>Chair</t>
  </si>
  <si>
    <t>chair</t>
  </si>
  <si>
    <t xml:space="preserve">Table </t>
  </si>
  <si>
    <t>table</t>
  </si>
  <si>
    <t>Ikkyun Shin</t>
  </si>
  <si>
    <t>Gallery Factory, Seoul</t>
  </si>
  <si>
    <t>http://taeyoonchoi.com/projects/furniture-for-all-occasions/</t>
  </si>
  <si>
    <t>Fair Exchange</t>
  </si>
  <si>
    <t>Kyle McDonald, David Horvitz</t>
  </si>
  <si>
    <t>http://taeyoonchoi.com/shows/fairexchange/</t>
  </si>
  <si>
    <t xml:space="preserve"> Press Release/Exhibition Info </t>
  </si>
  <si>
    <t>Exhibitions</t>
  </si>
  <si>
    <t>http://taeyoonchoi.com/?page_id=1721&amp;preview=true</t>
  </si>
  <si>
    <t>essay</t>
  </si>
  <si>
    <t>Text</t>
  </si>
  <si>
    <t>Happenings for SET</t>
  </si>
  <si>
    <t xml:space="preserve">Performance </t>
  </si>
  <si>
    <t>Na Kim, many others</t>
  </si>
  <si>
    <t>Cheon Lee</t>
  </si>
  <si>
    <t>http://tchoi8.github.io/yourfriend/about/</t>
  </si>
  <si>
    <t>Camerautomata</t>
  </si>
  <si>
    <t>http://taeyoonchoi.com/2010/12/camerautomata/</t>
  </si>
  <si>
    <t>Parent Page</t>
  </si>
  <si>
    <t>Links</t>
  </si>
  <si>
    <t>http://taeyoonchoi.com/projects/camerautomata/</t>
  </si>
  <si>
    <t>Battle of Camerafield</t>
  </si>
  <si>
    <t>Documentation of performance, drawing</t>
  </si>
  <si>
    <t>Performance, Drawing</t>
  </si>
  <si>
    <t>http://taeyoonchoi.com/2007/09/camerafield/</t>
  </si>
  <si>
    <t>Teleport</t>
  </si>
  <si>
    <t>Documentation of performance</t>
  </si>
  <si>
    <t>Performance, Text</t>
  </si>
  <si>
    <t>http://taeyoonchoi.com/2010/12/teleport/</t>
  </si>
  <si>
    <t>Charlie</t>
  </si>
  <si>
    <t>Wall paintings</t>
  </si>
  <si>
    <t>wall paintings</t>
  </si>
  <si>
    <t>Painting, Drawing</t>
  </si>
  <si>
    <t>http://taeyoonchoi.com/2013/02/cameautomata/</t>
  </si>
  <si>
    <t>Robot</t>
  </si>
  <si>
    <t>robot</t>
  </si>
  <si>
    <t>Photos &amp; Statement</t>
  </si>
  <si>
    <t>photos</t>
  </si>
  <si>
    <t>Photos, Text</t>
  </si>
  <si>
    <t>Object of desire</t>
  </si>
  <si>
    <t>Sae oong Jeon, Dio Lee, Kiryun Choi, Jaekyung Shim, Changhoon Oh, Sawool, and Savina Museum of Art</t>
  </si>
  <si>
    <t>Savina</t>
  </si>
  <si>
    <t>http://taeyoonchoi.com/projects/object-of-desire/</t>
  </si>
  <si>
    <t>installation</t>
  </si>
  <si>
    <t>absencepresence</t>
  </si>
  <si>
    <t>Collaboration with Christine Sun Kim</t>
  </si>
  <si>
    <t>2015~</t>
  </si>
  <si>
    <t>Incomplete Text</t>
  </si>
  <si>
    <t>Tuned Metronomes</t>
  </si>
  <si>
    <t>tuned metronomes</t>
  </si>
  <si>
    <t>Christine Sun Kim</t>
  </si>
  <si>
    <t xml:space="preserve">The Whitney Museum </t>
  </si>
  <si>
    <t>http://taeyoonchoi.com/2015/06/incomplete-text-6-e/</t>
  </si>
  <si>
    <t>http://taeyoonchoi.com/projects/incomplete-text/</t>
  </si>
  <si>
    <t>Future Proof</t>
  </si>
  <si>
    <t>future proof</t>
  </si>
  <si>
    <t>Performance, Electronics, Collaboration</t>
  </si>
  <si>
    <t xml:space="preserve">Future Proof Performance </t>
  </si>
  <si>
    <t>future proof sema</t>
  </si>
  <si>
    <t xml:space="preserve">Christine Sun Kim </t>
  </si>
  <si>
    <t>SeMA</t>
  </si>
  <si>
    <t>Walking Chimes</t>
  </si>
  <si>
    <t>walking chimes</t>
  </si>
  <si>
    <t>Smithsonian APA</t>
  </si>
  <si>
    <t>Seven Futures</t>
  </si>
  <si>
    <t>seven futures</t>
  </si>
  <si>
    <t>Harvestworks</t>
  </si>
  <si>
    <t>Reunification</t>
  </si>
  <si>
    <t>reunification</t>
  </si>
  <si>
    <t>writing, translation</t>
  </si>
  <si>
    <t>http://taeyoonchoi.com/2015/11/reunification/</t>
  </si>
  <si>
    <t>How to draw a perfect line</t>
  </si>
  <si>
    <t>perfect line</t>
  </si>
  <si>
    <t>http://taeyoonchoi.com/2017/06/seven-futures/</t>
  </si>
  <si>
    <t>speakers corners</t>
  </si>
  <si>
    <t>2012~</t>
  </si>
  <si>
    <t>http://taeyoonchoi.com/shows/speakerscorners/</t>
  </si>
  <si>
    <t>Projest sign making workshop at Basilica Hudson</t>
  </si>
  <si>
    <t>Basilica Hudson</t>
  </si>
  <si>
    <t>basilica hudson</t>
  </si>
  <si>
    <t>Basicli</t>
  </si>
  <si>
    <t xml:space="preserve">In draft, not publihed </t>
  </si>
  <si>
    <t>LACA</t>
  </si>
  <si>
    <t>laca</t>
  </si>
  <si>
    <t>Avant</t>
  </si>
  <si>
    <t>avant</t>
  </si>
  <si>
    <t>Prime Produce</t>
  </si>
  <si>
    <t>Hacking IKEA</t>
  </si>
  <si>
    <t>Malmo</t>
  </si>
  <si>
    <t>malmo</t>
  </si>
  <si>
    <t>Malmo Ikea</t>
  </si>
  <si>
    <t>Automatic Protesters</t>
  </si>
  <si>
    <t>Occupy Wall Street</t>
  </si>
  <si>
    <t>occupy</t>
  </si>
  <si>
    <t xml:space="preserve">Occubot / </t>
  </si>
  <si>
    <t>occubot</t>
  </si>
  <si>
    <t>http://taeyoonchoi.com/2011/12/occu-bot-and-financier-bot/</t>
  </si>
  <si>
    <t>Speakers Corners Exhibition</t>
  </si>
  <si>
    <t>Friend/Enemy</t>
  </si>
  <si>
    <t>http://taeyoonchoi.com/drawings/friend-enemy/</t>
  </si>
  <si>
    <t>Who is our enemy</t>
  </si>
  <si>
    <t>taeyoonchoi.com/2017/02/who-is-our-enemy/</t>
  </si>
  <si>
    <t>http://taeyoonchoi.com/2013/02/against-architecture/</t>
  </si>
  <si>
    <t>My friends there is no friend</t>
  </si>
  <si>
    <t>http://taeyoonchoi.com/2011/12/myfriends/</t>
  </si>
  <si>
    <t>Life Drawing</t>
  </si>
  <si>
    <t>David Horvitz</t>
  </si>
  <si>
    <t>http://taeyoonchoi.com/2012/04/life-drawing-night/</t>
  </si>
  <si>
    <t>Possible Futures</t>
  </si>
  <si>
    <t>Zine</t>
  </si>
  <si>
    <t>zine</t>
  </si>
  <si>
    <t>The Public School New York</t>
  </si>
  <si>
    <t>http://taeyoonchoi.com/writing/french-theory-today/</t>
  </si>
  <si>
    <t>Class</t>
  </si>
  <si>
    <t>class</t>
  </si>
  <si>
    <t>Protest</t>
  </si>
  <si>
    <t>An attempt to protest about protests</t>
  </si>
  <si>
    <t>protest about protest</t>
  </si>
  <si>
    <t>http://taeyoonchoi.com/2013/04/protest-about-protest/</t>
  </si>
  <si>
    <t>Public Space, Wall Street</t>
  </si>
  <si>
    <t>http://taeyoonchoi.com/projects/automatic-protesters/</t>
  </si>
  <si>
    <t>Anti-Manifesto</t>
  </si>
  <si>
    <t>2010-2013</t>
  </si>
  <si>
    <t>Book, Writing</t>
  </si>
  <si>
    <t>Hyo Kwon</t>
  </si>
  <si>
    <t>Shanghai Biennale 2012</t>
  </si>
  <si>
    <t>http://taeyoonchoi.com/writing/antimanifesto/</t>
  </si>
  <si>
    <t>Dear Friends (Show Announcement)</t>
  </si>
  <si>
    <t>http://taeyoonchoi.com/about/dear-friend/</t>
  </si>
  <si>
    <t>Riot</t>
  </si>
  <si>
    <t>Writing, Applications</t>
  </si>
  <si>
    <t>http://taeyoonchoi.com/2011/06/test/</t>
  </si>
  <si>
    <t>ISOPT In Search of Personalized Time</t>
  </si>
  <si>
    <t>Collaboration with E Roon Kang</t>
  </si>
  <si>
    <t>Timekeepers Inventions Club</t>
  </si>
  <si>
    <t>E Roon Kang</t>
  </si>
  <si>
    <t>Circle of Moment Measurement</t>
  </si>
  <si>
    <t>LACMA</t>
  </si>
  <si>
    <t xml:space="preserve">Personal Timekeeper v.1 </t>
  </si>
  <si>
    <t>http://taeyoonchoi.com/in-search-of-personalized-time/personal-timekeeper-v1</t>
  </si>
  <si>
    <t>Front Page</t>
  </si>
  <si>
    <t>2014-Present</t>
  </si>
  <si>
    <t>About</t>
  </si>
  <si>
    <t>http://taeyoonchoi.com/</t>
  </si>
  <si>
    <t>http://taeyoonchoi.com/about/</t>
  </si>
  <si>
    <t>Bio/CV</t>
  </si>
  <si>
    <t>http://taeyoonchoi.com/about/cv/</t>
  </si>
  <si>
    <t>Shows</t>
  </si>
  <si>
    <t>CV, Exhibitons</t>
  </si>
  <si>
    <t>http://taeyoonchoi.com/shows/</t>
  </si>
  <si>
    <t xml:space="preserve">Mission statement </t>
  </si>
  <si>
    <t>Hiring</t>
  </si>
  <si>
    <t>Store</t>
  </si>
  <si>
    <t>Press</t>
  </si>
  <si>
    <t>The Creative Independent</t>
  </si>
  <si>
    <t>92nd Y</t>
  </si>
  <si>
    <t>About, Video</t>
  </si>
  <si>
    <t>The Creators Project</t>
  </si>
  <si>
    <t>Hierarchy 1</t>
  </si>
  <si>
    <t xml:space="preserve">Link </t>
  </si>
  <si>
    <t>Currently</t>
  </si>
  <si>
    <t>Category</t>
  </si>
  <si>
    <t>Hierarchy 2</t>
  </si>
  <si>
    <t>Link</t>
  </si>
  <si>
    <t>Future</t>
  </si>
  <si>
    <t>Linked from</t>
  </si>
  <si>
    <t xml:space="preserve">Category </t>
  </si>
  <si>
    <t>Description</t>
  </si>
  <si>
    <t xml:space="preserve">Hierarchy </t>
  </si>
  <si>
    <t>Not linked to main page</t>
  </si>
  <si>
    <t>Page linked from homepage, but not in "Projects" category</t>
  </si>
  <si>
    <t>http://taeyoonchoi.com/2015/02/1-bit-computer/</t>
  </si>
  <si>
    <t>Ready</t>
  </si>
  <si>
    <t>Post</t>
  </si>
  <si>
    <t>Is this a work or project? does this need a Page?</t>
  </si>
  <si>
    <t>http://taeyoonchoi.com/category/artworks/</t>
  </si>
  <si>
    <t>Sum of work</t>
  </si>
  <si>
    <t>Shift Register</t>
  </si>
  <si>
    <t>http://taeyoonchoi.com/2015/02/shift-register/</t>
  </si>
  <si>
    <t>Needs proof reading</t>
  </si>
  <si>
    <t xml:space="preserve">Work  </t>
  </si>
  <si>
    <t>Individual work, part of a project, documentation, original</t>
  </si>
  <si>
    <t>Contact</t>
  </si>
  <si>
    <t>http://taeyoonchoi.com/2016/12/open-circuit-open-city/</t>
  </si>
  <si>
    <t xml:space="preserve">Series of classes, intiatives, </t>
  </si>
  <si>
    <t>UCLA</t>
  </si>
  <si>
    <t>http://taeyoonchoi.com/ucla/</t>
  </si>
  <si>
    <t>Individual classes, materials, documentations</t>
  </si>
  <si>
    <t>Text by Taeyoon</t>
  </si>
  <si>
    <t>Livia notes</t>
  </si>
  <si>
    <t>A collection of books</t>
  </si>
  <si>
    <t>CV, profile photo, contact</t>
  </si>
  <si>
    <t>- Homepage has lengthy text body with mixed media</t>
  </si>
  <si>
    <t>- Homepage has short intro + author photo</t>
  </si>
  <si>
    <t>News, interviews</t>
  </si>
  <si>
    <t>- HP links to project pages in text body amid lots of description</t>
  </si>
  <si>
    <t>- HP links to individual project pages with minimal description</t>
  </si>
  <si>
    <t>Speakers Corners</t>
  </si>
  <si>
    <t>cateogry should be made into Project?</t>
  </si>
  <si>
    <t>- Menu bar links to project posts</t>
  </si>
  <si>
    <t>- Menu links to project pages</t>
  </si>
  <si>
    <t>- Project posts differ from project pages (http://taeyoonchoi.com/2016/09/future-proof/ vs http://taeyoonchoi.com/projects/future-proof/)</t>
  </si>
  <si>
    <t>- Consolidate all projects to pages only</t>
  </si>
  <si>
    <t>- Menu categories contain both projects and mediums</t>
  </si>
  <si>
    <t>- Menu categories contain only mediums</t>
  </si>
  <si>
    <t>- Posts undated or dated</t>
  </si>
  <si>
    <t>- Posts all dated, should be restricted to iterations/assets (hierarchy 3)</t>
  </si>
  <si>
    <t>- Menu links to "About" category of posts</t>
  </si>
  <si>
    <t>- Menu links to About page</t>
  </si>
  <si>
    <t>- "About" category contains mixture of press posts and self-written posts</t>
  </si>
  <si>
    <t>- Make "Press" a separate category and link from menu</t>
  </si>
  <si>
    <t xml:space="preserve">- No clear section for news and other time-dependent content </t>
  </si>
  <si>
    <t>- Make "News" a category and link from menu, have it autopublish from Medium (?)</t>
  </si>
  <si>
    <t xml:space="preserve">- </t>
  </si>
  <si>
    <t>- Use tags?</t>
  </si>
  <si>
    <t>In Search of Personalized Time</t>
  </si>
  <si>
    <t>Sign Making Workshop</t>
  </si>
  <si>
    <t xml:space="preserve">Avant @ NYC </t>
  </si>
  <si>
    <t>http://taeyoonchoi.com/2017/02/sign-making-workshop-nyc/</t>
  </si>
  <si>
    <t>LACA @ LA</t>
  </si>
  <si>
    <t>http://taeyoonchoi.com/2017/02/sign-making-workshop-la/</t>
  </si>
  <si>
    <t>Poetics and Politics of Computation</t>
  </si>
  <si>
    <t xml:space="preserve">Writing </t>
  </si>
  <si>
    <t>Writings</t>
  </si>
  <si>
    <t>An attempt to make the oceans meet</t>
  </si>
  <si>
    <t>http://taeyoonchoi.com/writing/an-attempt-to-make-the-oceans-meet/</t>
  </si>
  <si>
    <t>Poetics and Politics of computation</t>
  </si>
  <si>
    <t>http://taeyoonchoi.com/teaching/poetics-and-politics-of-computation/</t>
  </si>
  <si>
    <t xml:space="preserve">Unlearning Disability </t>
  </si>
  <si>
    <t>http://taeyoonchoi.com/teaching/unlearning-disability/</t>
  </si>
  <si>
    <t>Categories</t>
  </si>
  <si>
    <t xml:space="preserve"> Medium/ tags</t>
  </si>
  <si>
    <t>Code</t>
  </si>
  <si>
    <t>Media</t>
  </si>
  <si>
    <t>Photograph</t>
  </si>
  <si>
    <t>Digital and analog photo</t>
  </si>
  <si>
    <t>Video</t>
  </si>
  <si>
    <t>Digital video and film, time based media</t>
  </si>
  <si>
    <t>Sound</t>
  </si>
  <si>
    <t>Digital and Analog sound file, field recordings, talk recordings</t>
  </si>
  <si>
    <t xml:space="preserve">Writing, essays </t>
  </si>
  <si>
    <t xml:space="preserve">Text </t>
  </si>
  <si>
    <t>Bound book, zine, material things</t>
  </si>
  <si>
    <t>Interviews</t>
  </si>
  <si>
    <t>Conversation with other people about my work</t>
  </si>
  <si>
    <t>Reviews</t>
  </si>
  <si>
    <t>Writings about my work my other people</t>
  </si>
  <si>
    <t>2D</t>
  </si>
  <si>
    <t>Drawing</t>
  </si>
  <si>
    <t>Drawings on 2D surface, scanned original or photograph, vector files</t>
  </si>
  <si>
    <t>Paintings on stretched canvas, Large scale wall paintings</t>
  </si>
  <si>
    <t>3D</t>
  </si>
  <si>
    <t>Sculpture</t>
  </si>
  <si>
    <t>Unique objects</t>
  </si>
  <si>
    <t>3D objects placed in space, exhibition</t>
  </si>
  <si>
    <t>4D</t>
  </si>
  <si>
    <t>Staged event, participatory experience</t>
  </si>
  <si>
    <t>Organizing</t>
  </si>
  <si>
    <t xml:space="preserve">Facilitating, planning, Curating, directing a live event </t>
  </si>
  <si>
    <t>Talks</t>
  </si>
  <si>
    <t>Public lectures for an audience</t>
  </si>
  <si>
    <t xml:space="preserve">Workshop, class, </t>
  </si>
  <si>
    <t>Collaboration</t>
  </si>
  <si>
    <t>Collaboration with one to five people</t>
  </si>
  <si>
    <t>Participatory</t>
  </si>
  <si>
    <t>Collaboration with five to infinite number of individuals</t>
  </si>
  <si>
    <t>Gallery, museum, pop up presentation</t>
  </si>
  <si>
    <t>Event</t>
  </si>
  <si>
    <t>Convening, performance, etc</t>
  </si>
  <si>
    <t>Disability</t>
  </si>
  <si>
    <t>Processing</t>
  </si>
  <si>
    <t>DWC</t>
  </si>
  <si>
    <t>Time</t>
  </si>
  <si>
    <t>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</si>
</sst>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"/>
  </numFmts>
  <fonts count="36">
    <font>
      <sz val="10.0"/>
      <color rgb="FF000000"/>
      <name val="Arial"/>
    </font>
    <font>
      <b/>
      <sz val="10.0"/>
    </font>
    <font>
      <b/>
      <sz val="10.0"/>
      <name val="Arial"/>
    </font>
    <font>
      <sz val="10.0"/>
    </font>
    <font>
      <sz val="10.0"/>
      <name val="Arial"/>
    </font>
    <font>
      <u/>
      <sz val="10.0"/>
      <color rgb="FF124964"/>
      <name val="-apple-system"/>
    </font>
    <font/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FF"/>
    </font>
    <font>
      <name val="Arial"/>
    </font>
    <font>
      <u/>
      <color rgb="FF124964"/>
      <name val="-apple-system"/>
    </font>
    <font>
      <u/>
      <color rgb="FF0000FF"/>
      <name val="Arial"/>
    </font>
    <font>
      <u/>
      <sz val="10.0"/>
      <color rgb="FF124964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color rgb="FF000000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00"/>
      <name val="Inconsolata"/>
    </font>
    <font>
      <u/>
      <sz val="10.0"/>
      <color rgb="FF0000FF"/>
    </font>
    <font>
      <u/>
      <color rgb="FF1155CC"/>
      <name val="Arial"/>
    </font>
    <font>
      <u/>
      <color rgb="FF1155CC"/>
      <name val="Arial"/>
    </font>
    <font>
      <u/>
      <sz val="10.0"/>
      <color rgb="FF0000FF"/>
    </font>
    <font>
      <u/>
      <color rgb="FF0000FF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u/>
      <sz val="10.0"/>
      <color rgb="FF0000FF"/>
      <name val="Arial"/>
    </font>
    <font>
      <b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3" numFmtId="0" xfId="0" applyAlignment="1" applyFont="1">
      <alignment horizontal="left" readingOrder="0" shrinkToFit="0" wrapText="0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3" fontId="5" numFmtId="0" xfId="0" applyAlignment="1" applyFill="1" applyFont="1">
      <alignment readingOrder="0" shrinkToFit="0" wrapText="0"/>
    </xf>
    <xf borderId="0" fillId="4" fontId="4" numFmtId="0" xfId="0" applyFill="1" applyFont="1"/>
    <xf borderId="0" fillId="5" fontId="6" numFmtId="0" xfId="0" applyFill="1" applyFont="1"/>
    <xf borderId="0" fillId="0" fontId="7" numFmtId="0" xfId="0" applyAlignment="1" applyFont="1">
      <alignment shrinkToFit="0" vertical="bottom" wrapText="0"/>
    </xf>
    <xf borderId="0" fillId="5" fontId="4" numFmtId="0" xfId="0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horizontal="left" readingOrder="0" shrinkToFit="0" wrapText="0"/>
    </xf>
    <xf borderId="0" fillId="5" fontId="8" numFmtId="0" xfId="0" applyFont="1"/>
    <xf borderId="0" fillId="0" fontId="4" numFmtId="0" xfId="0" applyFont="1"/>
    <xf borderId="0" fillId="0" fontId="0" numFmtId="0" xfId="0" applyFont="1"/>
    <xf borderId="0" fillId="0" fontId="9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10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wrapText="0"/>
    </xf>
    <xf borderId="0" fillId="2" fontId="0" numFmtId="0" xfId="0" applyAlignment="1" applyFont="1">
      <alignment readingOrder="0" shrinkToFit="0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/>
    </xf>
    <xf borderId="0" fillId="2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2" fontId="4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wrapText="0"/>
    </xf>
    <xf borderId="0" fillId="2" fontId="11" numFmtId="0" xfId="0" applyAlignment="1" applyFont="1">
      <alignment shrinkToFit="0" vertical="bottom" wrapText="0"/>
    </xf>
    <xf borderId="0" fillId="2" fontId="11" numFmtId="0" xfId="0" applyAlignment="1" applyFont="1">
      <alignment shrinkToFit="0" vertical="bottom" wrapText="0"/>
    </xf>
    <xf borderId="0" fillId="2" fontId="11" numFmtId="0" xfId="0" applyAlignment="1" applyFont="1">
      <alignment horizontal="right" shrinkToFit="0" vertical="bottom" wrapText="0"/>
    </xf>
    <xf borderId="0" fillId="3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vertical="bottom"/>
    </xf>
    <xf borderId="0" fillId="3" fontId="14" numFmtId="0" xfId="0" applyAlignment="1" applyFont="1">
      <alignment readingOrder="0" shrinkToFit="0" wrapText="0"/>
    </xf>
    <xf borderId="0" fillId="2" fontId="4" numFmtId="164" xfId="0" applyAlignment="1" applyFont="1" applyNumberFormat="1">
      <alignment shrinkToFit="0" vertical="bottom" wrapText="0"/>
    </xf>
    <xf borderId="0" fillId="2" fontId="15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vertical="bottom" wrapText="0"/>
    </xf>
    <xf borderId="0" fillId="2" fontId="17" numFmtId="0" xfId="0" applyAlignment="1" applyFont="1">
      <alignment horizontal="left" readingOrder="0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2" fontId="11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19" numFmtId="0" xfId="0" applyFont="1"/>
    <xf borderId="0" fillId="0" fontId="4" numFmtId="165" xfId="0" applyFont="1" applyNumberFormat="1"/>
    <xf borderId="0" fillId="0" fontId="4" numFmtId="0" xfId="0" applyAlignment="1" applyFont="1">
      <alignment readingOrder="0"/>
    </xf>
    <xf borderId="0" fillId="0" fontId="20" numFmtId="0" xfId="0" applyFont="1"/>
    <xf borderId="0" fillId="0" fontId="4" numFmtId="164" xfId="0" applyFont="1" applyNumberFormat="1"/>
    <xf borderId="0" fillId="2" fontId="1" numFmtId="0" xfId="0" applyAlignment="1" applyFont="1">
      <alignment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5" fontId="3" numFmtId="0" xfId="0" applyAlignment="1" applyFont="1">
      <alignment readingOrder="0" shrinkToFit="0" wrapText="0"/>
    </xf>
    <xf borderId="0" fillId="5" fontId="4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2" fontId="11" numFmtId="0" xfId="0" applyAlignment="1" applyFont="1">
      <alignment horizontal="right" shrinkToFit="0" vertical="bottom" wrapText="0"/>
    </xf>
    <xf borderId="0" fillId="2" fontId="11" numFmtId="165" xfId="0" applyAlignment="1" applyFont="1" applyNumberFormat="1">
      <alignment shrinkToFit="0" vertical="bottom" wrapText="0"/>
    </xf>
    <xf borderId="0" fillId="2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2" fontId="21" numFmtId="0" xfId="0" applyAlignment="1" applyFont="1">
      <alignment readingOrder="0" shrinkToFit="0" wrapText="0"/>
    </xf>
    <xf borderId="0" fillId="0" fontId="11" numFmtId="0" xfId="0" applyAlignment="1" applyFont="1">
      <alignment shrinkToFit="0" vertical="bottom" wrapText="0"/>
    </xf>
    <xf borderId="0" fillId="2" fontId="17" numFmtId="0" xfId="0" applyAlignment="1" applyFont="1">
      <alignment vertical="bottom"/>
    </xf>
    <xf borderId="0" fillId="0" fontId="11" numFmtId="0" xfId="0" applyAlignment="1" applyFont="1">
      <alignment horizontal="right" shrinkToFit="0" vertical="bottom" wrapText="0"/>
    </xf>
    <xf borderId="0" fillId="2" fontId="11" numFmtId="165" xfId="0" applyAlignment="1" applyFont="1" applyNumberFormat="1">
      <alignment vertical="bottom"/>
    </xf>
    <xf borderId="0" fillId="2" fontId="11" numFmtId="165" xfId="0" applyAlignment="1" applyFont="1" applyNumberFormat="1">
      <alignment horizontal="right" shrinkToFit="0" vertical="bottom" wrapText="0"/>
    </xf>
    <xf borderId="0" fillId="2" fontId="11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4" numFmtId="0" xfId="0" applyAlignment="1" applyFont="1">
      <alignment readingOrder="0" shrinkToFit="0" wrapText="0"/>
    </xf>
    <xf borderId="0" fillId="5" fontId="6" numFmtId="0" xfId="0" applyAlignment="1" applyFont="1">
      <alignment readingOrder="0"/>
    </xf>
    <xf borderId="0" fillId="6" fontId="6" numFmtId="0" xfId="0" applyFill="1" applyFont="1"/>
    <xf borderId="0" fillId="6" fontId="6" numFmtId="0" xfId="0" applyAlignment="1" applyFont="1">
      <alignment readingOrder="0"/>
    </xf>
    <xf borderId="0" fillId="6" fontId="3" numFmtId="0" xfId="0" applyAlignment="1" applyFont="1">
      <alignment shrinkToFit="0" wrapText="0"/>
    </xf>
    <xf borderId="0" fillId="2" fontId="6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4" numFmtId="0" xfId="0" applyFont="1"/>
    <xf borderId="0" fillId="5" fontId="11" numFmtId="0" xfId="0" applyAlignment="1" applyFont="1">
      <alignment shrinkToFit="0" vertical="bottom" wrapText="0"/>
    </xf>
    <xf borderId="0" fillId="5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26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2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7" fontId="4" numFmtId="0" xfId="0" applyAlignment="1" applyFill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6" fontId="3" numFmtId="0" xfId="0" applyAlignment="1" applyFont="1">
      <alignment readingOrder="0" shrinkToFit="0" wrapText="0"/>
    </xf>
    <xf borderId="0" fillId="2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wrapText="0"/>
    </xf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right" readingOrder="0" shrinkToFit="0" wrapText="0"/>
    </xf>
    <xf borderId="0" fillId="0" fontId="30" numFmtId="0" xfId="0" applyAlignment="1" applyFont="1">
      <alignment readingOrder="0" shrinkToFit="0" wrapText="0"/>
    </xf>
    <xf borderId="1" fillId="2" fontId="31" numFmtId="0" xfId="0" applyAlignment="1" applyBorder="1" applyFont="1">
      <alignment readingOrder="0"/>
    </xf>
    <xf borderId="2" fillId="2" fontId="6" numFmtId="0" xfId="0" applyAlignment="1" applyBorder="1" applyFont="1">
      <alignment readingOrder="0"/>
    </xf>
    <xf borderId="2" fillId="2" fontId="31" numFmtId="0" xfId="0" applyAlignment="1" applyBorder="1" applyFont="1">
      <alignment readingOrder="0"/>
    </xf>
    <xf borderId="3" fillId="2" fontId="6" numFmtId="0" xfId="0" applyAlignment="1" applyBorder="1" applyFont="1">
      <alignment readingOrder="0"/>
    </xf>
    <xf borderId="4" fillId="2" fontId="6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1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5" fillId="8" fontId="6" numFmtId="0" xfId="0" applyAlignment="1" applyBorder="1" applyFill="1" applyFont="1">
      <alignment readingOrder="0"/>
    </xf>
    <xf borderId="0" fillId="8" fontId="32" numFmtId="0" xfId="0" applyAlignment="1" applyFont="1">
      <alignment readingOrder="0"/>
    </xf>
    <xf borderId="0" fillId="8" fontId="6" numFmtId="0" xfId="0" applyAlignment="1" applyFont="1">
      <alignment readingOrder="0"/>
    </xf>
    <xf borderId="4" fillId="8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5" fillId="8" fontId="6" numFmtId="0" xfId="0" applyBorder="1" applyFont="1"/>
    <xf borderId="0" fillId="8" fontId="6" numFmtId="0" xfId="0" applyFont="1"/>
    <xf borderId="4" fillId="8" fontId="6" numFmtId="0" xfId="0" applyBorder="1" applyFont="1"/>
    <xf borderId="5" fillId="0" fontId="11" numFmtId="0" xfId="0" applyAlignment="1" applyBorder="1" applyFont="1">
      <alignment vertical="bottom"/>
    </xf>
    <xf borderId="4" fillId="0" fontId="11" numFmtId="0" xfId="0" applyAlignment="1" applyBorder="1" applyFont="1">
      <alignment readingOrder="0" vertical="bottom"/>
    </xf>
    <xf borderId="0" fillId="0" fontId="31" numFmtId="0" xfId="0" applyAlignment="1" applyFont="1">
      <alignment horizontal="center" readingOrder="0"/>
    </xf>
    <xf borderId="0" fillId="0" fontId="31" numFmtId="0" xfId="0" applyAlignment="1" applyFont="1">
      <alignment horizontal="center" readingOrder="0" vertical="top"/>
    </xf>
    <xf borderId="0" fillId="0" fontId="6" numFmtId="0" xfId="0" applyAlignment="1" applyFont="1">
      <alignment readingOrder="0" shrinkToFit="0" vertical="top" wrapText="1"/>
    </xf>
    <xf borderId="0" fillId="2" fontId="17" numFmtId="0" xfId="0" applyAlignment="1" applyFont="1">
      <alignment readingOrder="0" shrinkToFit="0" vertical="top" wrapText="1"/>
    </xf>
    <xf borderId="0" fillId="2" fontId="17" numFmtId="0" xfId="0" applyAlignment="1" applyFont="1">
      <alignment readingOrder="0"/>
    </xf>
    <xf borderId="5" fillId="9" fontId="6" numFmtId="0" xfId="0" applyAlignment="1" applyBorder="1" applyFill="1" applyFont="1">
      <alignment readingOrder="0"/>
    </xf>
    <xf borderId="0" fillId="9" fontId="33" numFmtId="0" xfId="0" applyAlignment="1" applyFont="1">
      <alignment readingOrder="0"/>
    </xf>
    <xf borderId="0" fillId="9" fontId="6" numFmtId="0" xfId="0" applyAlignment="1" applyFont="1">
      <alignment readingOrder="0"/>
    </xf>
    <xf borderId="0" fillId="9" fontId="6" numFmtId="0" xfId="0" applyFont="1"/>
    <xf borderId="5" fillId="9" fontId="6" numFmtId="0" xfId="0" applyBorder="1" applyFont="1"/>
    <xf borderId="4" fillId="9" fontId="6" numFmtId="0" xfId="0" applyBorder="1" applyFont="1"/>
    <xf borderId="5" fillId="0" fontId="6" numFmtId="0" xfId="0" applyBorder="1" applyFont="1"/>
    <xf borderId="4" fillId="0" fontId="6" numFmtId="0" xfId="0" applyBorder="1" applyFont="1"/>
    <xf borderId="0" fillId="0" fontId="6" numFmtId="0" xfId="0" applyAlignment="1" applyFont="1">
      <alignment readingOrder="0" shrinkToFit="0" vertical="top" wrapText="1"/>
    </xf>
    <xf borderId="5" fillId="10" fontId="6" numFmtId="0" xfId="0" applyAlignment="1" applyBorder="1" applyFill="1" applyFont="1">
      <alignment readingOrder="0"/>
    </xf>
    <xf borderId="0" fillId="10" fontId="6" numFmtId="0" xfId="0" applyFont="1"/>
    <xf borderId="5" fillId="10" fontId="6" numFmtId="0" xfId="0" applyBorder="1" applyFont="1"/>
    <xf borderId="4" fillId="1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0" fillId="0" fontId="6" numFmtId="0" xfId="0" applyAlignment="1" applyFont="1">
      <alignment shrinkToFit="0" vertical="top" wrapText="1"/>
    </xf>
    <xf borderId="0" fillId="10" fontId="6" numFmtId="0" xfId="0" applyAlignment="1" applyFont="1">
      <alignment readingOrder="0"/>
    </xf>
    <xf borderId="0" fillId="10" fontId="34" numFmtId="0" xfId="0" applyAlignment="1" applyFont="1">
      <alignment readingOrder="0"/>
    </xf>
    <xf borderId="5" fillId="7" fontId="6" numFmtId="0" xfId="0" applyAlignment="1" applyBorder="1" applyFont="1">
      <alignment readingOrder="0"/>
    </xf>
    <xf borderId="0" fillId="7" fontId="6" numFmtId="0" xfId="0" applyFont="1"/>
    <xf borderId="0" fillId="7" fontId="6" numFmtId="0" xfId="0" applyAlignment="1" applyFont="1">
      <alignment readingOrder="0"/>
    </xf>
    <xf borderId="0" fillId="11" fontId="6" numFmtId="0" xfId="0" applyFill="1" applyFont="1"/>
    <xf borderId="5" fillId="11" fontId="6" numFmtId="0" xfId="0" applyBorder="1" applyFont="1"/>
    <xf borderId="4" fillId="11" fontId="6" numFmtId="0" xfId="0" applyBorder="1" applyFont="1"/>
    <xf borderId="5" fillId="7" fontId="6" numFmtId="0" xfId="0" applyBorder="1" applyFont="1"/>
    <xf borderId="0" fillId="0" fontId="6" numFmtId="0" xfId="0" applyAlignment="1" applyFont="1">
      <alignment vertical="top"/>
    </xf>
    <xf borderId="0" fillId="11" fontId="6" numFmtId="0" xfId="0" applyAlignment="1" applyFont="1">
      <alignment readingOrder="0"/>
    </xf>
    <xf borderId="5" fillId="11" fontId="6" numFmtId="0" xfId="0" applyAlignment="1" applyBorder="1" applyFont="1">
      <alignment readingOrder="0"/>
    </xf>
    <xf borderId="0" fillId="11" fontId="35" numFmtId="0" xfId="0" applyAlignment="1" applyFont="1">
      <alignment readingOrder="0"/>
    </xf>
    <xf borderId="6" fillId="11" fontId="6" numFmtId="0" xfId="0" applyBorder="1" applyFont="1"/>
    <xf borderId="7" fillId="11" fontId="6" numFmtId="0" xfId="0" applyBorder="1" applyFont="1"/>
    <xf borderId="6" fillId="7" fontId="6" numFmtId="0" xfId="0" applyBorder="1" applyFont="1"/>
    <xf borderId="7" fillId="7" fontId="6" numFmtId="0" xfId="0" applyBorder="1" applyFont="1"/>
    <xf borderId="9" fillId="0" fontId="11" numFmtId="0" xfId="0" applyAlignment="1" applyBorder="1" applyFont="1">
      <alignment shrinkToFit="0" vertical="bottom" wrapText="0"/>
    </xf>
    <xf borderId="9" fillId="0" fontId="11" numFmtId="0" xfId="0" applyAlignment="1" applyBorder="1" applyFont="1">
      <alignment vertical="bottom"/>
    </xf>
    <xf borderId="9" fillId="0" fontId="11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aeyoonchoi.com/soft-care/ghost-box/ghost-box" TargetMode="External"/><Relationship Id="rId190" Type="http://schemas.openxmlformats.org/officeDocument/2006/relationships/hyperlink" Target="http://taeyoonchoi.com/2017/02/who-is-our-enemy/" TargetMode="External"/><Relationship Id="rId42" Type="http://schemas.openxmlformats.org/officeDocument/2006/relationships/hyperlink" Target="http://taeyoonchoi.com/poetic-computation/signing-coders/workshop" TargetMode="External"/><Relationship Id="rId41" Type="http://schemas.openxmlformats.org/officeDocument/2006/relationships/hyperlink" Target="http://taeyoonchoi.com/teaching/signing-coders/" TargetMode="External"/><Relationship Id="rId44" Type="http://schemas.openxmlformats.org/officeDocument/2006/relationships/hyperlink" Target="http://taeyoonchoi.com/poetic-computation/signing-coders/workshop2" TargetMode="External"/><Relationship Id="rId194" Type="http://schemas.openxmlformats.org/officeDocument/2006/relationships/hyperlink" Target="http://taeyoonchoi.com/2011/12/myfriends/" TargetMode="External"/><Relationship Id="rId43" Type="http://schemas.openxmlformats.org/officeDocument/2006/relationships/hyperlink" Target="http://taeyoonchoi.com/signing-coders-2/" TargetMode="External"/><Relationship Id="rId193" Type="http://schemas.openxmlformats.org/officeDocument/2006/relationships/hyperlink" Target="http://taeyoonchoi.com/speakers-corners/against-architecture" TargetMode="External"/><Relationship Id="rId46" Type="http://schemas.openxmlformats.org/officeDocument/2006/relationships/hyperlink" Target="http://taeyoonchoi.com/poetic-computation/coding-0-to-1" TargetMode="External"/><Relationship Id="rId192" Type="http://schemas.openxmlformats.org/officeDocument/2006/relationships/hyperlink" Target="http://taeyoonchoi.com/2013/02/against-architecture/" TargetMode="External"/><Relationship Id="rId45" Type="http://schemas.openxmlformats.org/officeDocument/2006/relationships/hyperlink" Target="https://github.com/tchoi8/grid" TargetMode="External"/><Relationship Id="rId191" Type="http://schemas.openxmlformats.org/officeDocument/2006/relationships/hyperlink" Target="http://taeyoonchoi.com/speakers-corners/who-is-our-enemy" TargetMode="External"/><Relationship Id="rId48" Type="http://schemas.openxmlformats.org/officeDocument/2006/relationships/hyperlink" Target="http://taeyoonchoi.com/projects/handmade-computer/" TargetMode="External"/><Relationship Id="rId187" Type="http://schemas.openxmlformats.org/officeDocument/2006/relationships/hyperlink" Target="http://taeyoonchoi.com/speakers-corners/speakers-corners-exhibition" TargetMode="External"/><Relationship Id="rId47" Type="http://schemas.openxmlformats.org/officeDocument/2006/relationships/hyperlink" Target="http://taeyoonchoi.com/poetic-computation" TargetMode="External"/><Relationship Id="rId186" Type="http://schemas.openxmlformats.org/officeDocument/2006/relationships/hyperlink" Target="http://taeyoonchoi.com/shows/speakerscorners/" TargetMode="External"/><Relationship Id="rId185" Type="http://schemas.openxmlformats.org/officeDocument/2006/relationships/hyperlink" Target="http://taeyoonchoi.com/speakers-corners/automatic-protesters/occubot" TargetMode="External"/><Relationship Id="rId49" Type="http://schemas.openxmlformats.org/officeDocument/2006/relationships/hyperlink" Target="http://taeyoonchoi.com/poetic-computation/handmade-computer" TargetMode="External"/><Relationship Id="rId184" Type="http://schemas.openxmlformats.org/officeDocument/2006/relationships/hyperlink" Target="http://taeyoonchoi.com/2011/12/occu-bot-and-financier-bot/" TargetMode="External"/><Relationship Id="rId189" Type="http://schemas.openxmlformats.org/officeDocument/2006/relationships/hyperlink" Target="http://taeyoonchoi.com/speakers-corners/friend/enemy" TargetMode="External"/><Relationship Id="rId188" Type="http://schemas.openxmlformats.org/officeDocument/2006/relationships/hyperlink" Target="http://taeyoonchoi.com/drawings/friend-enemy/" TargetMode="External"/><Relationship Id="rId31" Type="http://schemas.openxmlformats.org/officeDocument/2006/relationships/hyperlink" Target="http://taeyoonchoi.com/soft-care/art-of-teaching/dfp" TargetMode="External"/><Relationship Id="rId30" Type="http://schemas.openxmlformats.org/officeDocument/2006/relationships/hyperlink" Target="http://taeyoonchoi.com/teaching/designing-for-participation/" TargetMode="External"/><Relationship Id="rId33" Type="http://schemas.openxmlformats.org/officeDocument/2006/relationships/hyperlink" Target="http://taeyoonchoi.com/soft-care/to-remember-and-forget" TargetMode="External"/><Relationship Id="rId183" Type="http://schemas.openxmlformats.org/officeDocument/2006/relationships/hyperlink" Target="http://taeyoonchoi.com/speakers-corners/automatic-protesters/occupy" TargetMode="External"/><Relationship Id="rId32" Type="http://schemas.openxmlformats.org/officeDocument/2006/relationships/hyperlink" Target="https://github.com/tchoi8/RememberAndForget" TargetMode="External"/><Relationship Id="rId182" Type="http://schemas.openxmlformats.org/officeDocument/2006/relationships/hyperlink" Target="http://taeyoonchoi.com/speakers-corners/hacking-ikea/malmo" TargetMode="External"/><Relationship Id="rId35" Type="http://schemas.openxmlformats.org/officeDocument/2006/relationships/hyperlink" Target="http://taeyoonchoi.com/soft-care/performing-participation" TargetMode="External"/><Relationship Id="rId181" Type="http://schemas.openxmlformats.org/officeDocument/2006/relationships/hyperlink" Target="http://taeyoonchoi.com/speakers-corners/projest-sign-making-workshop-at-basilica-hudson/avant" TargetMode="External"/><Relationship Id="rId34" Type="http://schemas.openxmlformats.org/officeDocument/2006/relationships/hyperlink" Target="https://github.com/tchoi8/PerformingParticipation" TargetMode="External"/><Relationship Id="rId180" Type="http://schemas.openxmlformats.org/officeDocument/2006/relationships/hyperlink" Target="http://taeyoonchoi.com/speakers-corners/projest-sign-making-workshop-at-basilica-hudson/laca" TargetMode="External"/><Relationship Id="rId37" Type="http://schemas.openxmlformats.org/officeDocument/2006/relationships/hyperlink" Target="http://taeyoonchoi.com/soft-care/processing-community-day" TargetMode="External"/><Relationship Id="rId176" Type="http://schemas.openxmlformats.org/officeDocument/2006/relationships/hyperlink" Target="http://taeyoonchoi.com/absencepresence/future-proof/future-proof-sema" TargetMode="External"/><Relationship Id="rId36" Type="http://schemas.openxmlformats.org/officeDocument/2006/relationships/hyperlink" Target="http://taeyoonchoi.com/soft-care/unlearning-disability/artifical-advancement" TargetMode="External"/><Relationship Id="rId175" Type="http://schemas.openxmlformats.org/officeDocument/2006/relationships/hyperlink" Target="http://taeyoonchoi.com/absencepresence/incomplete-text" TargetMode="External"/><Relationship Id="rId39" Type="http://schemas.openxmlformats.org/officeDocument/2006/relationships/hyperlink" Target="http://taeyoonchoi.com/2013/04/ghost-box/" TargetMode="External"/><Relationship Id="rId174" Type="http://schemas.openxmlformats.org/officeDocument/2006/relationships/hyperlink" Target="http://taeyoonchoi.com/absencepresence" TargetMode="External"/><Relationship Id="rId38" Type="http://schemas.openxmlformats.org/officeDocument/2006/relationships/hyperlink" Target="http://taeyoonchoi.com/soft-care/unlearning-disability/disability-reading-group" TargetMode="External"/><Relationship Id="rId173" Type="http://schemas.openxmlformats.org/officeDocument/2006/relationships/hyperlink" Target="http://taeyoonchoi.com/camerautomata/object-of-desire/installation" TargetMode="External"/><Relationship Id="rId179" Type="http://schemas.openxmlformats.org/officeDocument/2006/relationships/hyperlink" Target="http://taeyoonchoi.com/speakers-corners/projest-sign-making-workshop-at-basilica-hudson/basilica-hudson" TargetMode="External"/><Relationship Id="rId178" Type="http://schemas.openxmlformats.org/officeDocument/2006/relationships/hyperlink" Target="http://taeyoonchoi.com/speakers-corners" TargetMode="External"/><Relationship Id="rId177" Type="http://schemas.openxmlformats.org/officeDocument/2006/relationships/hyperlink" Target="http://taeyoonchoi.com/shows/speakerscorners/" TargetMode="External"/><Relationship Id="rId20" Type="http://schemas.openxmlformats.org/officeDocument/2006/relationships/hyperlink" Target="http://taeyoonchoi.com/soft-care/uncertainty-school/moss" TargetMode="External"/><Relationship Id="rId22" Type="http://schemas.openxmlformats.org/officeDocument/2006/relationships/hyperlink" Target="http://taeyoonchoi.com/soft-care/uncertainty-school/interdependence" TargetMode="External"/><Relationship Id="rId21" Type="http://schemas.openxmlformats.org/officeDocument/2006/relationships/hyperlink" Target="http://taeyoonchoi.com/shows/interdependence/" TargetMode="External"/><Relationship Id="rId24" Type="http://schemas.openxmlformats.org/officeDocument/2006/relationships/hyperlink" Target="http://taeyoonchoi.com/soft-care/uncertainty-school/" TargetMode="External"/><Relationship Id="rId23" Type="http://schemas.openxmlformats.org/officeDocument/2006/relationships/hyperlink" Target="http://taeyoonchoi.com/teaching/coding-0-to-1-nkgo/" TargetMode="External"/><Relationship Id="rId26" Type="http://schemas.openxmlformats.org/officeDocument/2006/relationships/hyperlink" Target="http://taeyoonchoi.com/soft-care/uncertainty-school/book" TargetMode="External"/><Relationship Id="rId25" Type="http://schemas.openxmlformats.org/officeDocument/2006/relationships/hyperlink" Target="http://taeyoonchoi.com/soft-care/uncertainty-school/workshop" TargetMode="External"/><Relationship Id="rId28" Type="http://schemas.openxmlformats.org/officeDocument/2006/relationships/hyperlink" Target="http://taeyoonchoi.com/soft-care/art-of-teaching/2018" TargetMode="External"/><Relationship Id="rId27" Type="http://schemas.openxmlformats.org/officeDocument/2006/relationships/hyperlink" Target="http://taeyoonchoi.com/soft-care/art-of-teaching/2017" TargetMode="External"/><Relationship Id="rId29" Type="http://schemas.openxmlformats.org/officeDocument/2006/relationships/hyperlink" Target="http://taeyoonchoi.com/soft-care/art-of-teaching/eyeo" TargetMode="External"/><Relationship Id="rId11" Type="http://schemas.openxmlformats.org/officeDocument/2006/relationships/hyperlink" Target="http://taeyoonchoi.com/teaching/signing-coders/" TargetMode="External"/><Relationship Id="rId10" Type="http://schemas.openxmlformats.org/officeDocument/2006/relationships/hyperlink" Target="http://taeyoonchoi.com/soft-care/the-care-of-the-self/happy-cats" TargetMode="External"/><Relationship Id="rId13" Type="http://schemas.openxmlformats.org/officeDocument/2006/relationships/hyperlink" Target="http://taeyoonchoi.com/uncertainty-school/" TargetMode="External"/><Relationship Id="rId12" Type="http://schemas.openxmlformats.org/officeDocument/2006/relationships/hyperlink" Target="http://taeyoonchoi.com/poetic-computation/nyu-itp/signing-coders" TargetMode="External"/><Relationship Id="rId15" Type="http://schemas.openxmlformats.org/officeDocument/2006/relationships/hyperlink" Target="http://taeyoonchoi.com/writing/uncertainty-school-journal/" TargetMode="External"/><Relationship Id="rId198" Type="http://schemas.openxmlformats.org/officeDocument/2006/relationships/hyperlink" Target="http://taeyoonchoi.com/writing/french-theory-today/" TargetMode="External"/><Relationship Id="rId14" Type="http://schemas.openxmlformats.org/officeDocument/2006/relationships/hyperlink" Target="http://taeyoonchoi.com/soft-care/uncertainty-school" TargetMode="External"/><Relationship Id="rId197" Type="http://schemas.openxmlformats.org/officeDocument/2006/relationships/hyperlink" Target="http://taeyoonchoi.com/speakers-corners/life-drawing" TargetMode="External"/><Relationship Id="rId17" Type="http://schemas.openxmlformats.org/officeDocument/2006/relationships/hyperlink" Target="http://taeyoonchoi.com/soft-care/uncertainty-school/code-workshop" TargetMode="External"/><Relationship Id="rId196" Type="http://schemas.openxmlformats.org/officeDocument/2006/relationships/hyperlink" Target="http://taeyoonchoi.com/2012/04/life-drawing-night/" TargetMode="External"/><Relationship Id="rId16" Type="http://schemas.openxmlformats.org/officeDocument/2006/relationships/hyperlink" Target="http://taeyoonchoi.com/soft-care/uncertainty-school/journal" TargetMode="External"/><Relationship Id="rId195" Type="http://schemas.openxmlformats.org/officeDocument/2006/relationships/hyperlink" Target="http://taeyoonchoi.com/speakers-corners/my-friends-there-is-no-friend" TargetMode="External"/><Relationship Id="rId19" Type="http://schemas.openxmlformats.org/officeDocument/2006/relationships/hyperlink" Target="http://taeyoonchoi.com/soft-care/uncertainty-school/accessibility" TargetMode="External"/><Relationship Id="rId18" Type="http://schemas.openxmlformats.org/officeDocument/2006/relationships/hyperlink" Target="http://taeyoonchoi.com/soft-care/uncertainty-school/natasha" TargetMode="External"/><Relationship Id="rId199" Type="http://schemas.openxmlformats.org/officeDocument/2006/relationships/hyperlink" Target="http://taeyoonchoi.com/speakers-corners/possible-futures/zine" TargetMode="External"/><Relationship Id="rId84" Type="http://schemas.openxmlformats.org/officeDocument/2006/relationships/hyperlink" Target="http://taeyoonchoi.com/poetic-computation/errantic-poetry/writing" TargetMode="External"/><Relationship Id="rId83" Type="http://schemas.openxmlformats.org/officeDocument/2006/relationships/hyperlink" Target="http://taeyoonchoi.com/?page_id=4254&amp;preview=true" TargetMode="External"/><Relationship Id="rId86" Type="http://schemas.openxmlformats.org/officeDocument/2006/relationships/hyperlink" Target="http://taeyoonchoi.com/poetic-computation/learning-to-teach" TargetMode="External"/><Relationship Id="rId85" Type="http://schemas.openxmlformats.org/officeDocument/2006/relationships/hyperlink" Target="http://taeyoonchoi.com/poetic-computation/digital-poetics-" TargetMode="External"/><Relationship Id="rId88" Type="http://schemas.openxmlformats.org/officeDocument/2006/relationships/hyperlink" Target="http://taeyoonchoi.com/poetic-computation/learning-to-teach/2017" TargetMode="External"/><Relationship Id="rId150" Type="http://schemas.openxmlformats.org/officeDocument/2006/relationships/hyperlink" Target="http://tchoi8.github.io/yourfriend/about/" TargetMode="External"/><Relationship Id="rId87" Type="http://schemas.openxmlformats.org/officeDocument/2006/relationships/hyperlink" Target="http://taeyoonchoi.com/poetic-computation/learning-to-teach/2016" TargetMode="External"/><Relationship Id="rId89" Type="http://schemas.openxmlformats.org/officeDocument/2006/relationships/hyperlink" Target="https://medium.com/processing-foundation/after-processing-community-day-8e124b1ec85e" TargetMode="External"/><Relationship Id="rId80" Type="http://schemas.openxmlformats.org/officeDocument/2006/relationships/hyperlink" Target="http://taeyoonchoi.com/" TargetMode="External"/><Relationship Id="rId82" Type="http://schemas.openxmlformats.org/officeDocument/2006/relationships/hyperlink" Target="http://taeyoonchoi.com/poetic-computation/errantic-poetry" TargetMode="External"/><Relationship Id="rId81" Type="http://schemas.openxmlformats.org/officeDocument/2006/relationships/hyperlink" Target="http://taeyoonchoi.com/projects/errantic-poetry/" TargetMode="External"/><Relationship Id="rId1" Type="http://schemas.openxmlformats.org/officeDocument/2006/relationships/hyperlink" Target="http://taeyoonchoi.com/soft-care" TargetMode="External"/><Relationship Id="rId2" Type="http://schemas.openxmlformats.org/officeDocument/2006/relationships/hyperlink" Target="http://taeyoonchoi.com/soft-care/distributed-web-of-care" TargetMode="External"/><Relationship Id="rId3" Type="http://schemas.openxmlformats.org/officeDocument/2006/relationships/hyperlink" Target="http://taeyoonchoi.com/soft-care/distributed-web-of-care/rhizome" TargetMode="External"/><Relationship Id="rId149" Type="http://schemas.openxmlformats.org/officeDocument/2006/relationships/hyperlink" Target="http://taeyoonchoi.com/your-friend/grey-belt/performance" TargetMode="External"/><Relationship Id="rId4" Type="http://schemas.openxmlformats.org/officeDocument/2006/relationships/hyperlink" Target="http://taeyoonchoi.com/soft-care/distributed-web-of-care/air" TargetMode="External"/><Relationship Id="rId148" Type="http://schemas.openxmlformats.org/officeDocument/2006/relationships/hyperlink" Target="http://taeyoonchoi.com/your-friend/happenings-for-set" TargetMode="External"/><Relationship Id="rId9" Type="http://schemas.openxmlformats.org/officeDocument/2006/relationships/hyperlink" Target="http://taeyoonchoi.com/soft-care/the-care-of-the-self" TargetMode="External"/><Relationship Id="rId143" Type="http://schemas.openxmlformats.org/officeDocument/2006/relationships/hyperlink" Target="http://taeyoonchoi.com/your-friend/furniture-for-all-occasions/table" TargetMode="External"/><Relationship Id="rId142" Type="http://schemas.openxmlformats.org/officeDocument/2006/relationships/hyperlink" Target="http://taeyoonchoi.com/projects/furniture-for-all-occasions/" TargetMode="External"/><Relationship Id="rId141" Type="http://schemas.openxmlformats.org/officeDocument/2006/relationships/hyperlink" Target="http://taeyoonchoi.com/your-friend/furniture-for-all-occasions/chair" TargetMode="External"/><Relationship Id="rId140" Type="http://schemas.openxmlformats.org/officeDocument/2006/relationships/hyperlink" Target="http://taeyoonchoi.com/your-friend" TargetMode="External"/><Relationship Id="rId5" Type="http://schemas.openxmlformats.org/officeDocument/2006/relationships/hyperlink" Target="http://taeyoonchoi.com/soft-care/distributed-web-of-care/fellows" TargetMode="External"/><Relationship Id="rId147" Type="http://schemas.openxmlformats.org/officeDocument/2006/relationships/hyperlink" Target="http://taeyoonchoi.com/your-friend/fair-exchange/essay" TargetMode="External"/><Relationship Id="rId6" Type="http://schemas.openxmlformats.org/officeDocument/2006/relationships/hyperlink" Target="http://taeyoonchoi.com/soft-care/distributed-web-of-care/stewards" TargetMode="External"/><Relationship Id="rId146" Type="http://schemas.openxmlformats.org/officeDocument/2006/relationships/hyperlink" Target="http://taeyoonchoi.com/?page_id=1721&amp;preview=true" TargetMode="External"/><Relationship Id="rId7" Type="http://schemas.openxmlformats.org/officeDocument/2006/relationships/hyperlink" Target="http://taeyoonchoi.com/soft-care/distributed-web-of-care/party" TargetMode="External"/><Relationship Id="rId145" Type="http://schemas.openxmlformats.org/officeDocument/2006/relationships/hyperlink" Target="http://taeyoonchoi.com/your-friend/fair-exchange/exhibition" TargetMode="External"/><Relationship Id="rId8" Type="http://schemas.openxmlformats.org/officeDocument/2006/relationships/hyperlink" Target="http://taeyoonchoi.com/soft-care/distributed-web-of-care/skillshare" TargetMode="External"/><Relationship Id="rId144" Type="http://schemas.openxmlformats.org/officeDocument/2006/relationships/hyperlink" Target="http://taeyoonchoi.com/shows/fairexchange/" TargetMode="External"/><Relationship Id="rId73" Type="http://schemas.openxmlformats.org/officeDocument/2006/relationships/hyperlink" Target="http://taeyoonchoi.com/" TargetMode="External"/><Relationship Id="rId72" Type="http://schemas.openxmlformats.org/officeDocument/2006/relationships/hyperlink" Target="http://taeyoonchoi.com/poetic-computation/school-for-poetic-computation/poetics-of-circuitry" TargetMode="External"/><Relationship Id="rId75" Type="http://schemas.openxmlformats.org/officeDocument/2006/relationships/hyperlink" Target="http://taeyoonchoi.com/2017/09/poetic-computation-reader-launch-party-with-hawraf/" TargetMode="External"/><Relationship Id="rId74" Type="http://schemas.openxmlformats.org/officeDocument/2006/relationships/hyperlink" Target="http://taeyoonchoi.com/poetic-computation/poetic-computation-reader" TargetMode="External"/><Relationship Id="rId77" Type="http://schemas.openxmlformats.org/officeDocument/2006/relationships/hyperlink" Target="http://taeyoonchoi.com/poetic-computation/uncomputable/workshop" TargetMode="External"/><Relationship Id="rId76" Type="http://schemas.openxmlformats.org/officeDocument/2006/relationships/hyperlink" Target="http://taeyoonchoi.com/poetic-computation/poetic-computation-reader/book-talk" TargetMode="External"/><Relationship Id="rId79" Type="http://schemas.openxmlformats.org/officeDocument/2006/relationships/hyperlink" Target="http://taeyoonchoi.com/poetic-computation/cpu-dumplings" TargetMode="External"/><Relationship Id="rId78" Type="http://schemas.openxmlformats.org/officeDocument/2006/relationships/hyperlink" Target="http://taeyoonchoi.com/teaching/cpu-dumplings/" TargetMode="External"/><Relationship Id="rId71" Type="http://schemas.openxmlformats.org/officeDocument/2006/relationships/hyperlink" Target="http://taeyoonchoi.com/teaching/poetics-of-circuitry/" TargetMode="External"/><Relationship Id="rId70" Type="http://schemas.openxmlformats.org/officeDocument/2006/relationships/hyperlink" Target="http://taeyoonchoi.com/poetic-computation/school-for-poetic-computation/poetics-and-politics-of-comp" TargetMode="External"/><Relationship Id="rId139" Type="http://schemas.openxmlformats.org/officeDocument/2006/relationships/hyperlink" Target="http://taeyoonchoi.com/poetic-computation/uncomputable/workshop" TargetMode="External"/><Relationship Id="rId138" Type="http://schemas.openxmlformats.org/officeDocument/2006/relationships/hyperlink" Target="http://taeyoonchoi.com/poetic-computation/poetic-computation-reader/book-launch" TargetMode="External"/><Relationship Id="rId137" Type="http://schemas.openxmlformats.org/officeDocument/2006/relationships/hyperlink" Target="http://taeyoonchoi.com/2017/09/poetic-computation-reader-launch-party-with-hawraf/" TargetMode="External"/><Relationship Id="rId132" Type="http://schemas.openxmlformats.org/officeDocument/2006/relationships/hyperlink" Target="http://taeyoonchoi.com/poetic-computation/school-for-poetic-computation/art-of-walking" TargetMode="External"/><Relationship Id="rId131" Type="http://schemas.openxmlformats.org/officeDocument/2006/relationships/hyperlink" Target="http://taeyoonchoi.com/poetic-computation/school-for-poetic-computation/handmade-comp-class" TargetMode="External"/><Relationship Id="rId130" Type="http://schemas.openxmlformats.org/officeDocument/2006/relationships/hyperlink" Target="http://taeyoonchoi.com/poetic-computation/school-for-poetic-computation/poetic-science-fair" TargetMode="External"/><Relationship Id="rId136" Type="http://schemas.openxmlformats.org/officeDocument/2006/relationships/hyperlink" Target="http://taeyoonchoi.com/poetic-computation/poetic-computation-reader/book" TargetMode="External"/><Relationship Id="rId135" Type="http://schemas.openxmlformats.org/officeDocument/2006/relationships/hyperlink" Target="http://taeyoonchoi.com/poetic-computation/school-for-poetic-computation/letter-to-my-students" TargetMode="External"/><Relationship Id="rId134" Type="http://schemas.openxmlformats.org/officeDocument/2006/relationships/hyperlink" Target="http://taeyoonchoi.com/writing/a-letter-to-my-students/" TargetMode="External"/><Relationship Id="rId133" Type="http://schemas.openxmlformats.org/officeDocument/2006/relationships/hyperlink" Target="http://taeyoonchoi.com/poetic-computation/school-for-poetic-computation/concepts-and-theory-studio" TargetMode="External"/><Relationship Id="rId62" Type="http://schemas.openxmlformats.org/officeDocument/2006/relationships/hyperlink" Target="http://taeyoonchoi.com/2012/06/noisecollector/" TargetMode="External"/><Relationship Id="rId61" Type="http://schemas.openxmlformats.org/officeDocument/2006/relationships/hyperlink" Target="http://taeyoonchoi.com/poetic-computation/handmade-computer/making-handmade-computer-students" TargetMode="External"/><Relationship Id="rId64" Type="http://schemas.openxmlformats.org/officeDocument/2006/relationships/hyperlink" Target="http://taeyoonchoi.com/poetic-computation/school-for-poetic-computation/handmade-comp-class" TargetMode="External"/><Relationship Id="rId63" Type="http://schemas.openxmlformats.org/officeDocument/2006/relationships/hyperlink" Target="http://taeyoonchoi.com/poetic-computation/school-for-poetic-computation" TargetMode="External"/><Relationship Id="rId66" Type="http://schemas.openxmlformats.org/officeDocument/2006/relationships/hyperlink" Target="http://taeyoonchoi.com/poetic-computation/school-for-poetic-computation/concepts-and-theory-studio" TargetMode="External"/><Relationship Id="rId172" Type="http://schemas.openxmlformats.org/officeDocument/2006/relationships/hyperlink" Target="http://taeyoonchoi.com/projects/object-of-desire/" TargetMode="External"/><Relationship Id="rId65" Type="http://schemas.openxmlformats.org/officeDocument/2006/relationships/hyperlink" Target="http://taeyoonchoi.com/poetic-computation/school-for-poetic-computation/art-of-walking" TargetMode="External"/><Relationship Id="rId171" Type="http://schemas.openxmlformats.org/officeDocument/2006/relationships/hyperlink" Target="http://taeyoonchoi.com/camerautomata/object-of-desire/performance" TargetMode="External"/><Relationship Id="rId68" Type="http://schemas.openxmlformats.org/officeDocument/2006/relationships/hyperlink" Target="http://taeyoonchoi.com/poetic-computation/school-for-poetic-computation/poetic-science-fair" TargetMode="External"/><Relationship Id="rId170" Type="http://schemas.openxmlformats.org/officeDocument/2006/relationships/hyperlink" Target="http://taeyoonchoi.com/projects/object-of-desire/" TargetMode="External"/><Relationship Id="rId67" Type="http://schemas.openxmlformats.org/officeDocument/2006/relationships/hyperlink" Target="http://taeyoonchoi.com/teaching/poetic-science-fair/" TargetMode="External"/><Relationship Id="rId60" Type="http://schemas.openxmlformats.org/officeDocument/2006/relationships/hyperlink" Target="http://taeyoonchoi.com/teaching/making-handmade-computer/" TargetMode="External"/><Relationship Id="rId165" Type="http://schemas.openxmlformats.org/officeDocument/2006/relationships/hyperlink" Target="http://taeyoonchoi.com/2013/02/cameautomata/" TargetMode="External"/><Relationship Id="rId69" Type="http://schemas.openxmlformats.org/officeDocument/2006/relationships/hyperlink" Target="http://taeyoonchoi.com/teaching/poetics-and-poli%E2%80%A6s-of-computation/" TargetMode="External"/><Relationship Id="rId164" Type="http://schemas.openxmlformats.org/officeDocument/2006/relationships/hyperlink" Target="http://taeyoonchoi.com/2010/12/teleport/" TargetMode="External"/><Relationship Id="rId163" Type="http://schemas.openxmlformats.org/officeDocument/2006/relationships/hyperlink" Target="http://taeyoonchoi.com/2007/09/camerafield/" TargetMode="External"/><Relationship Id="rId162" Type="http://schemas.openxmlformats.org/officeDocument/2006/relationships/hyperlink" Target="http://taeyoonchoi.com/projects/camerautomata/" TargetMode="External"/><Relationship Id="rId169" Type="http://schemas.openxmlformats.org/officeDocument/2006/relationships/hyperlink" Target="http://taeyoonchoi.com/camerautomata/charlie/photos" TargetMode="External"/><Relationship Id="rId168" Type="http://schemas.openxmlformats.org/officeDocument/2006/relationships/hyperlink" Target="http://taeyoonchoi.com/2010/12/camerautomata/" TargetMode="External"/><Relationship Id="rId167" Type="http://schemas.openxmlformats.org/officeDocument/2006/relationships/hyperlink" Target="http://taeyoonchoi.com/camerautomata/charlie/robot" TargetMode="External"/><Relationship Id="rId166" Type="http://schemas.openxmlformats.org/officeDocument/2006/relationships/hyperlink" Target="http://taeyoonchoi.com/camerautomata/charlie/wall-paintings" TargetMode="External"/><Relationship Id="rId51" Type="http://schemas.openxmlformats.org/officeDocument/2006/relationships/hyperlink" Target="http://taeyoonchoi.com/poetic-computation/handmade-computer/1bit-computer-workshop" TargetMode="External"/><Relationship Id="rId50" Type="http://schemas.openxmlformats.org/officeDocument/2006/relationships/hyperlink" Target="http://taeyoonchoi.com/poetic-computation/handmade-computer/1bit-computer-kit" TargetMode="External"/><Relationship Id="rId53" Type="http://schemas.openxmlformats.org/officeDocument/2006/relationships/hyperlink" Target="http://taeyoonchoi.com/poetic-computation/handmade-computer/finite-state-machine" TargetMode="External"/><Relationship Id="rId52" Type="http://schemas.openxmlformats.org/officeDocument/2006/relationships/hyperlink" Target="http://taeyoonchoi.com/poetic-computation/handmade-computer/bit-shifter" TargetMode="External"/><Relationship Id="rId55" Type="http://schemas.openxmlformats.org/officeDocument/2006/relationships/hyperlink" Target="http://taeyoonchoi.com/poetic-computation/handmade-computer/8bit-ram" TargetMode="External"/><Relationship Id="rId161" Type="http://schemas.openxmlformats.org/officeDocument/2006/relationships/hyperlink" Target="http://taeyoonchoi.com/camerautomata" TargetMode="External"/><Relationship Id="rId54" Type="http://schemas.openxmlformats.org/officeDocument/2006/relationships/hyperlink" Target="http://taeyoonchoi.com/projects/handmadecomputer/" TargetMode="External"/><Relationship Id="rId160" Type="http://schemas.openxmlformats.org/officeDocument/2006/relationships/hyperlink" Target="http://taeyoonchoi.com/2010/12/camerautomata/" TargetMode="External"/><Relationship Id="rId57" Type="http://schemas.openxmlformats.org/officeDocument/2006/relationships/hyperlink" Target="http://taeyoonchoi.com/poetic-computation/handmade-computer/avant" TargetMode="External"/><Relationship Id="rId56" Type="http://schemas.openxmlformats.org/officeDocument/2006/relationships/hyperlink" Target="http://avant.org" TargetMode="External"/><Relationship Id="rId159" Type="http://schemas.openxmlformats.org/officeDocument/2006/relationships/hyperlink" Target="http://taeyoonchoi.com/2009/11/how-to-produce-micro-public-space/" TargetMode="External"/><Relationship Id="rId59" Type="http://schemas.openxmlformats.org/officeDocument/2006/relationships/hyperlink" Target="http://taeyoonchoi.com/poetic-computation/handmade-computer/" TargetMode="External"/><Relationship Id="rId154" Type="http://schemas.openxmlformats.org/officeDocument/2006/relationships/hyperlink" Target="http://taeyoonchoi.com/poetic-computation/open-circuit-open-city" TargetMode="External"/><Relationship Id="rId58" Type="http://schemas.openxmlformats.org/officeDocument/2006/relationships/hyperlink" Target="http://taeyoonchoi.com/writing/open-circuit-open-city/" TargetMode="External"/><Relationship Id="rId153" Type="http://schemas.openxmlformats.org/officeDocument/2006/relationships/hyperlink" Target="http://taeyoonchoi.com/poetic-computation/learning-to-teach-conference/2017" TargetMode="External"/><Relationship Id="rId152" Type="http://schemas.openxmlformats.org/officeDocument/2006/relationships/hyperlink" Target="http://taeyoonchoi.com/writing/roadshow-korea/" TargetMode="External"/><Relationship Id="rId151" Type="http://schemas.openxmlformats.org/officeDocument/2006/relationships/hyperlink" Target="http://www.totalmuseum.org/" TargetMode="External"/><Relationship Id="rId158" Type="http://schemas.openxmlformats.org/officeDocument/2006/relationships/hyperlink" Target="http://taeyoonchoi.com/2015/06/ram-city/" TargetMode="External"/><Relationship Id="rId157" Type="http://schemas.openxmlformats.org/officeDocument/2006/relationships/hyperlink" Target="http://taeyoonchoi.com/2011/06/tourist-manifesto/" TargetMode="External"/><Relationship Id="rId156" Type="http://schemas.openxmlformats.org/officeDocument/2006/relationships/hyperlink" Target="http://taeyoonchoi.com/writing/roadshow-southkorea/" TargetMode="External"/><Relationship Id="rId155" Type="http://schemas.openxmlformats.org/officeDocument/2006/relationships/hyperlink" Target="http://taeyoonchoi.com/poetic-computation/woven-circuit" TargetMode="External"/><Relationship Id="rId107" Type="http://schemas.openxmlformats.org/officeDocument/2006/relationships/hyperlink" Target="http://taeyoonchoi.com/artworks/102/" TargetMode="External"/><Relationship Id="rId228" Type="http://schemas.openxmlformats.org/officeDocument/2006/relationships/hyperlink" Target="http://taeyoonchoi.com/workshop/hiring" TargetMode="External"/><Relationship Id="rId106" Type="http://schemas.openxmlformats.org/officeDocument/2006/relationships/hyperlink" Target="http://taeyoonchoi.com/urban-programming/mtis/box-city" TargetMode="External"/><Relationship Id="rId227" Type="http://schemas.openxmlformats.org/officeDocument/2006/relationships/hyperlink" Target="http://taeyoonchoi.com/workshop/mission-statement-" TargetMode="External"/><Relationship Id="rId105" Type="http://schemas.openxmlformats.org/officeDocument/2006/relationships/hyperlink" Target="http://taeyoonchoi.com/artworks/box-city/" TargetMode="External"/><Relationship Id="rId226" Type="http://schemas.openxmlformats.org/officeDocument/2006/relationships/hyperlink" Target="http://taeyoonchoi.com/shows" TargetMode="External"/><Relationship Id="rId104" Type="http://schemas.openxmlformats.org/officeDocument/2006/relationships/hyperlink" Target="http://taeyoonchoi.com/urban-programming/mtis/tent-house" TargetMode="External"/><Relationship Id="rId225" Type="http://schemas.openxmlformats.org/officeDocument/2006/relationships/hyperlink" Target="http://taeyoonchoi.com/shows/" TargetMode="External"/><Relationship Id="rId109" Type="http://schemas.openxmlformats.org/officeDocument/2006/relationships/hyperlink" Target="http://taeyoonchoi.com/2007/06/d-i-y-urban-camping/" TargetMode="External"/><Relationship Id="rId108" Type="http://schemas.openxmlformats.org/officeDocument/2006/relationships/hyperlink" Target="http://taeyoonchoi.com/urban-programming/grey-belt/performance" TargetMode="External"/><Relationship Id="rId229" Type="http://schemas.openxmlformats.org/officeDocument/2006/relationships/hyperlink" Target="http://taeyoonchoi.com/workshop/store" TargetMode="External"/><Relationship Id="rId220" Type="http://schemas.openxmlformats.org/officeDocument/2006/relationships/hyperlink" Target="http://taeyoonchoi.com/front-page" TargetMode="External"/><Relationship Id="rId103" Type="http://schemas.openxmlformats.org/officeDocument/2006/relationships/hyperlink" Target="http://taeyoonchoi.com/artworks/bench-house/" TargetMode="External"/><Relationship Id="rId224" Type="http://schemas.openxmlformats.org/officeDocument/2006/relationships/hyperlink" Target="http://taeyoonchoi.com/bio/cv" TargetMode="External"/><Relationship Id="rId102" Type="http://schemas.openxmlformats.org/officeDocument/2006/relationships/hyperlink" Target="http://taeyoonchoi.com/urban-programming/stage-directions/book" TargetMode="External"/><Relationship Id="rId223" Type="http://schemas.openxmlformats.org/officeDocument/2006/relationships/hyperlink" Target="http://taeyoonchoi.com/about/cv/" TargetMode="External"/><Relationship Id="rId101" Type="http://schemas.openxmlformats.org/officeDocument/2006/relationships/hyperlink" Target="http://taeyoonchoi.com/writing/urban-programming-101/" TargetMode="External"/><Relationship Id="rId222" Type="http://schemas.openxmlformats.org/officeDocument/2006/relationships/hyperlink" Target="http://taeyoonchoi.com/about" TargetMode="External"/><Relationship Id="rId100" Type="http://schemas.openxmlformats.org/officeDocument/2006/relationships/hyperlink" Target="http://taeyoonchoi.com/urban-programming/stage-directions/performance" TargetMode="External"/><Relationship Id="rId221" Type="http://schemas.openxmlformats.org/officeDocument/2006/relationships/hyperlink" Target="http://taeyoonchoi.com/about/" TargetMode="External"/><Relationship Id="rId217" Type="http://schemas.openxmlformats.org/officeDocument/2006/relationships/hyperlink" Target="http://taeyoonchoi.com/2017/02/who-is-our-enemy/" TargetMode="External"/><Relationship Id="rId216" Type="http://schemas.openxmlformats.org/officeDocument/2006/relationships/hyperlink" Target="http://taeyoonchoi.com/drawings/friend-enemy/" TargetMode="External"/><Relationship Id="rId215" Type="http://schemas.openxmlformats.org/officeDocument/2006/relationships/hyperlink" Target="http://taeyoonchoi.com/shows/speakerscorners/" TargetMode="External"/><Relationship Id="rId214" Type="http://schemas.openxmlformats.org/officeDocument/2006/relationships/hyperlink" Target="http://taeyoonchoi.com/2011/12/occu-bot-and-financier-bot/" TargetMode="External"/><Relationship Id="rId219" Type="http://schemas.openxmlformats.org/officeDocument/2006/relationships/hyperlink" Target="http://taeyoonchoi.com/" TargetMode="External"/><Relationship Id="rId218" Type="http://schemas.openxmlformats.org/officeDocument/2006/relationships/hyperlink" Target="http://taeyoonchoi.com/2013/02/against-architecture/" TargetMode="External"/><Relationship Id="rId213" Type="http://schemas.openxmlformats.org/officeDocument/2006/relationships/hyperlink" Target="http://taeyoonchoi.com/in-search-of-personalized-time/personal-timekeeper-v1" TargetMode="External"/><Relationship Id="rId212" Type="http://schemas.openxmlformats.org/officeDocument/2006/relationships/hyperlink" Target="http://taeyoonchoi.com/isopt-in-search-of-personalized-time/circle-of-moment-measurement" TargetMode="External"/><Relationship Id="rId211" Type="http://schemas.openxmlformats.org/officeDocument/2006/relationships/hyperlink" Target="http://taeyoonchoi.com/isopt-in-search-of-personalized-time/timekeepers-inventions-club" TargetMode="External"/><Relationship Id="rId210" Type="http://schemas.openxmlformats.org/officeDocument/2006/relationships/hyperlink" Target="http://taeyoonchoi.com/isopt-in-search-of-personalized-time" TargetMode="External"/><Relationship Id="rId129" Type="http://schemas.openxmlformats.org/officeDocument/2006/relationships/hyperlink" Target="http://taeyoonchoi.com/teaching/poetic-science-fair/" TargetMode="External"/><Relationship Id="rId128" Type="http://schemas.openxmlformats.org/officeDocument/2006/relationships/hyperlink" Target="http://taeyoonchoi.com/poetic-computation/school-for-poetic-computation" TargetMode="External"/><Relationship Id="rId127" Type="http://schemas.openxmlformats.org/officeDocument/2006/relationships/hyperlink" Target="http://taeyoonchoi.com/poetic-computation/handmade-computer/8bit-ram" TargetMode="External"/><Relationship Id="rId126" Type="http://schemas.openxmlformats.org/officeDocument/2006/relationships/hyperlink" Target="http://taeyoonchoi.com/projects/handmadecomputer/" TargetMode="External"/><Relationship Id="rId121" Type="http://schemas.openxmlformats.org/officeDocument/2006/relationships/hyperlink" Target="http://taeyoonchoi.com/urban-programming/random-access-city" TargetMode="External"/><Relationship Id="rId120" Type="http://schemas.openxmlformats.org/officeDocument/2006/relationships/hyperlink" Target="http://taeyoonchoi.com/2015/06/ram-city/" TargetMode="External"/><Relationship Id="rId125" Type="http://schemas.openxmlformats.org/officeDocument/2006/relationships/hyperlink" Target="http://taeyoonchoi.com/poetic-computation/handmade-computer/finite-state-machine" TargetMode="External"/><Relationship Id="rId124" Type="http://schemas.openxmlformats.org/officeDocument/2006/relationships/hyperlink" Target="http://taeyoonchoi.com/urban-programming/how-to-produce-micro-public-spaces" TargetMode="External"/><Relationship Id="rId123" Type="http://schemas.openxmlformats.org/officeDocument/2006/relationships/hyperlink" Target="http://taeyoonchoi.com/2009/11/how-to-produce-micro-public-space/" TargetMode="External"/><Relationship Id="rId122" Type="http://schemas.openxmlformats.org/officeDocument/2006/relationships/hyperlink" Target="http://taeyoonchoi.com/urban-programming/against-architecture/performance" TargetMode="External"/><Relationship Id="rId95" Type="http://schemas.openxmlformats.org/officeDocument/2006/relationships/hyperlink" Target="http://taeyoonchoi.com/writing/urban-programming-101-stage-directions/" TargetMode="External"/><Relationship Id="rId94" Type="http://schemas.openxmlformats.org/officeDocument/2006/relationships/hyperlink" Target="http://taeyoonchoi.com/urban-programming/urban-programming-101" TargetMode="External"/><Relationship Id="rId97" Type="http://schemas.openxmlformats.org/officeDocument/2006/relationships/hyperlink" Target="http://taeyoonchoi.com/teaching/urban-programming-skopje/" TargetMode="External"/><Relationship Id="rId96" Type="http://schemas.openxmlformats.org/officeDocument/2006/relationships/hyperlink" Target="http://taeyoonchoi.com/urban-programming/urban-programming-101/stage-directions" TargetMode="External"/><Relationship Id="rId99" Type="http://schemas.openxmlformats.org/officeDocument/2006/relationships/hyperlink" Target="http://taeyoonchoi.com/2010/12/stage-directions/" TargetMode="External"/><Relationship Id="rId98" Type="http://schemas.openxmlformats.org/officeDocument/2006/relationships/hyperlink" Target="http://taeyoonchoi.com/urban-programming/urban-programming-101/skopje" TargetMode="External"/><Relationship Id="rId91" Type="http://schemas.openxmlformats.org/officeDocument/2006/relationships/hyperlink" Target="http://taeyoonchoi.com/projects/urban-programming/" TargetMode="External"/><Relationship Id="rId90" Type="http://schemas.openxmlformats.org/officeDocument/2006/relationships/hyperlink" Target="http://taeyoonchoi.com/poetic-computation/processing-community-day" TargetMode="External"/><Relationship Id="rId93" Type="http://schemas.openxmlformats.org/officeDocument/2006/relationships/hyperlink" Target="http://taeyoonchoi.com/writing/urban-programming/" TargetMode="External"/><Relationship Id="rId92" Type="http://schemas.openxmlformats.org/officeDocument/2006/relationships/hyperlink" Target="http://taeyoonchoi.com/urban-programming" TargetMode="External"/><Relationship Id="rId118" Type="http://schemas.openxmlformats.org/officeDocument/2006/relationships/hyperlink" Target="http://taeyoonchoi.com/2011/06/tourist-manifesto/" TargetMode="External"/><Relationship Id="rId117" Type="http://schemas.openxmlformats.org/officeDocument/2006/relationships/hyperlink" Target="http://taeyoonchoi.com/urban-programming/roadshow-korea/announcement" TargetMode="External"/><Relationship Id="rId116" Type="http://schemas.openxmlformats.org/officeDocument/2006/relationships/hyperlink" Target="http://taeyoonchoi.com/writing/roadshow-southkorea/" TargetMode="External"/><Relationship Id="rId115" Type="http://schemas.openxmlformats.org/officeDocument/2006/relationships/hyperlink" Target="http://taeyoonchoi.com/urban-programming/roadshow-korea/exhibition" TargetMode="External"/><Relationship Id="rId119" Type="http://schemas.openxmlformats.org/officeDocument/2006/relationships/hyperlink" Target="http://taeyoonchoi.com/urban-programming/tourist-manifesto" TargetMode="External"/><Relationship Id="rId110" Type="http://schemas.openxmlformats.org/officeDocument/2006/relationships/hyperlink" Target="http://taeyoonchoi.com/urban-programming/diy-urban-camping/" TargetMode="External"/><Relationship Id="rId231" Type="http://schemas.openxmlformats.org/officeDocument/2006/relationships/hyperlink" Target="http://taeyoonchoi.com/press" TargetMode="External"/><Relationship Id="rId230" Type="http://schemas.openxmlformats.org/officeDocument/2006/relationships/hyperlink" Target="http://taeyoonchoi.com/press" TargetMode="External"/><Relationship Id="rId114" Type="http://schemas.openxmlformats.org/officeDocument/2006/relationships/hyperlink" Target="http://taeyoonchoi.com/urban-programming/roadshow-korea/tour" TargetMode="External"/><Relationship Id="rId113" Type="http://schemas.openxmlformats.org/officeDocument/2006/relationships/hyperlink" Target="http://taeyoonchoi.com/urban-programming/roadshow-korea/book" TargetMode="External"/><Relationship Id="rId112" Type="http://schemas.openxmlformats.org/officeDocument/2006/relationships/hyperlink" Target="http://taeyoonchoi.com/writing/roadshow-korea/" TargetMode="External"/><Relationship Id="rId233" Type="http://schemas.openxmlformats.org/officeDocument/2006/relationships/drawing" Target="../drawings/drawing1.xml"/><Relationship Id="rId111" Type="http://schemas.openxmlformats.org/officeDocument/2006/relationships/hyperlink" Target="http://www.totalmuseum.org/" TargetMode="External"/><Relationship Id="rId232" Type="http://schemas.openxmlformats.org/officeDocument/2006/relationships/hyperlink" Target="http://taeyoonchoi.com/press" TargetMode="External"/><Relationship Id="rId206" Type="http://schemas.openxmlformats.org/officeDocument/2006/relationships/hyperlink" Target="http://taeyoonchoi.com/speakers-corners/anti-manifesto" TargetMode="External"/><Relationship Id="rId205" Type="http://schemas.openxmlformats.org/officeDocument/2006/relationships/hyperlink" Target="http://taeyoonchoi.com/writing/antimanifesto/" TargetMode="External"/><Relationship Id="rId204" Type="http://schemas.openxmlformats.org/officeDocument/2006/relationships/hyperlink" Target="http://taeyoonchoi.com/speakers-corners/automatic-protesters" TargetMode="External"/><Relationship Id="rId203" Type="http://schemas.openxmlformats.org/officeDocument/2006/relationships/hyperlink" Target="http://taeyoonchoi.com/projects/automatic-protesters/" TargetMode="External"/><Relationship Id="rId209" Type="http://schemas.openxmlformats.org/officeDocument/2006/relationships/hyperlink" Target="http://taeyoonchoi.com/2011/06/test/" TargetMode="External"/><Relationship Id="rId208" Type="http://schemas.openxmlformats.org/officeDocument/2006/relationships/hyperlink" Target="http://taeyoonchoi.com/speakers-corners/speakers-corners-exhibition/announcement" TargetMode="External"/><Relationship Id="rId207" Type="http://schemas.openxmlformats.org/officeDocument/2006/relationships/hyperlink" Target="http://taeyoonchoi.com/about/dear-friend/" TargetMode="External"/><Relationship Id="rId202" Type="http://schemas.openxmlformats.org/officeDocument/2006/relationships/hyperlink" Target="http://taeyoonchoi.com/speakers-corners/protest/protest-about-protest" TargetMode="External"/><Relationship Id="rId201" Type="http://schemas.openxmlformats.org/officeDocument/2006/relationships/hyperlink" Target="http://taeyoonchoi.com/2013/04/protest-about-protest/" TargetMode="External"/><Relationship Id="rId200" Type="http://schemas.openxmlformats.org/officeDocument/2006/relationships/hyperlink" Target="http://taeyoonchoi.com/speakers-corners/possible-futures/clas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" TargetMode="External"/><Relationship Id="rId2" Type="http://schemas.openxmlformats.org/officeDocument/2006/relationships/hyperlink" Target="http://taeyoonchoi.com/about/" TargetMode="External"/><Relationship Id="rId3" Type="http://schemas.openxmlformats.org/officeDocument/2006/relationships/hyperlink" Target="http://taeyoonchoi.com/about/cv/" TargetMode="External"/><Relationship Id="rId4" Type="http://schemas.openxmlformats.org/officeDocument/2006/relationships/hyperlink" Target="http://taeyoonchoi.com/shows/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writing/an-attempt-to-make-the-oceans-meet/" TargetMode="External"/><Relationship Id="rId10" Type="http://schemas.openxmlformats.org/officeDocument/2006/relationships/hyperlink" Target="http://taeyoonchoi.com/2017/02/sign-making-workshop-la/" TargetMode="External"/><Relationship Id="rId13" Type="http://schemas.openxmlformats.org/officeDocument/2006/relationships/hyperlink" Target="http://taeyoonchoi.com/teaching/unlearning-disability/" TargetMode="External"/><Relationship Id="rId12" Type="http://schemas.openxmlformats.org/officeDocument/2006/relationships/hyperlink" Target="http://taeyoonchoi.com/teaching/poetics-and-politics-of-computation/" TargetMode="External"/><Relationship Id="rId14" Type="http://schemas.openxmlformats.org/officeDocument/2006/relationships/drawing" Target="../drawings/drawing11.xml"/><Relationship Id="rId1" Type="http://schemas.openxmlformats.org/officeDocument/2006/relationships/hyperlink" Target="http://taeyoonchoi.com/about/cv/" TargetMode="External"/><Relationship Id="rId2" Type="http://schemas.openxmlformats.org/officeDocument/2006/relationships/hyperlink" Target="http://taeyoonchoi.com/projects/handmadecomputer/" TargetMode="External"/><Relationship Id="rId3" Type="http://schemas.openxmlformats.org/officeDocument/2006/relationships/hyperlink" Target="http://taeyoonchoi.com/2015/02/1-bit-computer/" TargetMode="External"/><Relationship Id="rId4" Type="http://schemas.openxmlformats.org/officeDocument/2006/relationships/hyperlink" Target="http://taeyoonchoi.com/category/artworks/" TargetMode="External"/><Relationship Id="rId9" Type="http://schemas.openxmlformats.org/officeDocument/2006/relationships/hyperlink" Target="http://taeyoonchoi.com/2017/02/sign-making-workshop-nyc/" TargetMode="External"/><Relationship Id="rId5" Type="http://schemas.openxmlformats.org/officeDocument/2006/relationships/hyperlink" Target="http://taeyoonchoi.com/2015/02/shift-register/" TargetMode="External"/><Relationship Id="rId6" Type="http://schemas.openxmlformats.org/officeDocument/2006/relationships/hyperlink" Target="http://taeyoonchoi.com/2016/12/open-circuit-open-city/" TargetMode="External"/><Relationship Id="rId7" Type="http://schemas.openxmlformats.org/officeDocument/2006/relationships/hyperlink" Target="http://taeyoonchoi.com/ucla/" TargetMode="External"/><Relationship Id="rId8" Type="http://schemas.openxmlformats.org/officeDocument/2006/relationships/hyperlink" Target="http://taeyoonchoi.com/shows/speakerscorners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taeyoonchoi.com/2009/11/how-to-produce-micro-public-space/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://www.totalmuseum.org/" TargetMode="External"/><Relationship Id="rId10" Type="http://schemas.openxmlformats.org/officeDocument/2006/relationships/hyperlink" Target="http://taeyoonchoi.com/2007/06/d-i-y-urban-camping/" TargetMode="External"/><Relationship Id="rId13" Type="http://schemas.openxmlformats.org/officeDocument/2006/relationships/hyperlink" Target="http://taeyoonchoi.com/urban-programming/roadshow-korea/book" TargetMode="External"/><Relationship Id="rId12" Type="http://schemas.openxmlformats.org/officeDocument/2006/relationships/hyperlink" Target="http://taeyoonchoi.com/writing/roadshow-korea/" TargetMode="External"/><Relationship Id="rId15" Type="http://schemas.openxmlformats.org/officeDocument/2006/relationships/hyperlink" Target="http://taeyoonchoi.com/urban-programming/roadshow-korea/exhibition" TargetMode="External"/><Relationship Id="rId14" Type="http://schemas.openxmlformats.org/officeDocument/2006/relationships/hyperlink" Target="http://taeyoonchoi.com/urban-programming/roadshow-korea/tour" TargetMode="External"/><Relationship Id="rId17" Type="http://schemas.openxmlformats.org/officeDocument/2006/relationships/hyperlink" Target="http://taeyoonchoi.com/urban-programming/roadshow-korea/announcement" TargetMode="External"/><Relationship Id="rId16" Type="http://schemas.openxmlformats.org/officeDocument/2006/relationships/hyperlink" Target="http://taeyoonchoi.com/writing/roadshow-southkorea/" TargetMode="External"/><Relationship Id="rId19" Type="http://schemas.openxmlformats.org/officeDocument/2006/relationships/hyperlink" Target="http://taeyoonchoi.com/2015/06/ram-city/" TargetMode="External"/><Relationship Id="rId18" Type="http://schemas.openxmlformats.org/officeDocument/2006/relationships/hyperlink" Target="http://taeyoonchoi.com/2011/06/tourist-manifesto/" TargetMode="External"/><Relationship Id="rId1" Type="http://schemas.openxmlformats.org/officeDocument/2006/relationships/hyperlink" Target="http://taeyoonchoi.com/projects/urban-programming/" TargetMode="External"/><Relationship Id="rId2" Type="http://schemas.openxmlformats.org/officeDocument/2006/relationships/hyperlink" Target="http://taeyoonchoi.com/writing/urban-programming/" TargetMode="External"/><Relationship Id="rId3" Type="http://schemas.openxmlformats.org/officeDocument/2006/relationships/hyperlink" Target="http://taeyoonchoi.com/writing/urban-programming-101-stage-directions/" TargetMode="External"/><Relationship Id="rId4" Type="http://schemas.openxmlformats.org/officeDocument/2006/relationships/hyperlink" Target="http://taeyoonchoi.com/teaching/urban-programming-skopje/" TargetMode="External"/><Relationship Id="rId9" Type="http://schemas.openxmlformats.org/officeDocument/2006/relationships/hyperlink" Target="http://taeyoonchoi.com/artworks/102/" TargetMode="External"/><Relationship Id="rId5" Type="http://schemas.openxmlformats.org/officeDocument/2006/relationships/hyperlink" Target="http://taeyoonchoi.com/2010/12/stage-directions/" TargetMode="External"/><Relationship Id="rId6" Type="http://schemas.openxmlformats.org/officeDocument/2006/relationships/hyperlink" Target="http://taeyoonchoi.com/writing/urban-programming-101/" TargetMode="External"/><Relationship Id="rId7" Type="http://schemas.openxmlformats.org/officeDocument/2006/relationships/hyperlink" Target="http://taeyoonchoi.com/artworks/bench-house/" TargetMode="External"/><Relationship Id="rId8" Type="http://schemas.openxmlformats.org/officeDocument/2006/relationships/hyperlink" Target="http://taeyoonchoi.com/artworks/box-city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signing-coders-2/" TargetMode="External"/><Relationship Id="rId10" Type="http://schemas.openxmlformats.org/officeDocument/2006/relationships/hyperlink" Target="http://taeyoonchoi.com/teaching/signing-coders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tchoi8/grid" TargetMode="External"/><Relationship Id="rId1" Type="http://schemas.openxmlformats.org/officeDocument/2006/relationships/hyperlink" Target="http://taeyoonchoi.com/teaching/signing-coders/" TargetMode="External"/><Relationship Id="rId2" Type="http://schemas.openxmlformats.org/officeDocument/2006/relationships/hyperlink" Target="http://taeyoonchoi.com/uncertainty-school/" TargetMode="External"/><Relationship Id="rId3" Type="http://schemas.openxmlformats.org/officeDocument/2006/relationships/hyperlink" Target="http://taeyoonchoi.com/writing/uncertainty-school-journal/" TargetMode="External"/><Relationship Id="rId4" Type="http://schemas.openxmlformats.org/officeDocument/2006/relationships/hyperlink" Target="http://taeyoonchoi.com/shows/interdependence/" TargetMode="External"/><Relationship Id="rId9" Type="http://schemas.openxmlformats.org/officeDocument/2006/relationships/hyperlink" Target="http://taeyoonchoi.com/2013/04/ghost-box/" TargetMode="External"/><Relationship Id="rId5" Type="http://schemas.openxmlformats.org/officeDocument/2006/relationships/hyperlink" Target="http://taeyoonchoi.com/teaching/coding-0-to-1-nkgo/" TargetMode="External"/><Relationship Id="rId6" Type="http://schemas.openxmlformats.org/officeDocument/2006/relationships/hyperlink" Target="http://taeyoonchoi.com/teaching/designing-for-participation/" TargetMode="External"/><Relationship Id="rId7" Type="http://schemas.openxmlformats.org/officeDocument/2006/relationships/hyperlink" Target="https://github.com/tchoi8/RememberAndForget" TargetMode="External"/><Relationship Id="rId8" Type="http://schemas.openxmlformats.org/officeDocument/2006/relationships/hyperlink" Target="https://github.com/tchoi8/PerformingParticipation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projects/errantic-poetry/" TargetMode="External"/><Relationship Id="rId10" Type="http://schemas.openxmlformats.org/officeDocument/2006/relationships/hyperlink" Target="http://taeyoonchoi.com/teaching/cpu-dumplings/" TargetMode="External"/><Relationship Id="rId13" Type="http://schemas.openxmlformats.org/officeDocument/2006/relationships/hyperlink" Target="https://medium.com/processing-foundation/after-processing-community-day-8e124b1ec85e" TargetMode="External"/><Relationship Id="rId12" Type="http://schemas.openxmlformats.org/officeDocument/2006/relationships/hyperlink" Target="http://taeyoonchoi.com/?page_id=4254&amp;preview=true" TargetMode="External"/><Relationship Id="rId14" Type="http://schemas.openxmlformats.org/officeDocument/2006/relationships/drawing" Target="../drawings/drawing4.xml"/><Relationship Id="rId1" Type="http://schemas.openxmlformats.org/officeDocument/2006/relationships/hyperlink" Target="http://taeyoonchoi.com/projects/handmade-computer/" TargetMode="External"/><Relationship Id="rId2" Type="http://schemas.openxmlformats.org/officeDocument/2006/relationships/hyperlink" Target="http://taeyoonchoi.com/projects/handmadecomputer/" TargetMode="External"/><Relationship Id="rId3" Type="http://schemas.openxmlformats.org/officeDocument/2006/relationships/hyperlink" Target="http://avant.org" TargetMode="External"/><Relationship Id="rId4" Type="http://schemas.openxmlformats.org/officeDocument/2006/relationships/hyperlink" Target="http://taeyoonchoi.com/writing/open-circuit-open-city/" TargetMode="External"/><Relationship Id="rId9" Type="http://schemas.openxmlformats.org/officeDocument/2006/relationships/hyperlink" Target="http://taeyoonchoi.com/2017/09/poetic-computation-reader-launch-party-with-hawraf/" TargetMode="External"/><Relationship Id="rId5" Type="http://schemas.openxmlformats.org/officeDocument/2006/relationships/hyperlink" Target="http://taeyoonchoi.com/teaching/making-handmade-computer/" TargetMode="External"/><Relationship Id="rId6" Type="http://schemas.openxmlformats.org/officeDocument/2006/relationships/hyperlink" Target="http://taeyoonchoi.com/2012/06/noisecollector/" TargetMode="External"/><Relationship Id="rId7" Type="http://schemas.openxmlformats.org/officeDocument/2006/relationships/hyperlink" Target="http://taeyoonchoi.com/teaching/poetic-science-fair/" TargetMode="External"/><Relationship Id="rId8" Type="http://schemas.openxmlformats.org/officeDocument/2006/relationships/hyperlink" Target="http://taeyoonchoi.com/teaching/poetics-of-circuitry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projects/furniture-for-all-occasions/" TargetMode="External"/><Relationship Id="rId2" Type="http://schemas.openxmlformats.org/officeDocument/2006/relationships/hyperlink" Target="http://taeyoonchoi.com/shows/fairexchange/" TargetMode="External"/><Relationship Id="rId3" Type="http://schemas.openxmlformats.org/officeDocument/2006/relationships/hyperlink" Target="http://taeyoonchoi.com/?page_id=1721&amp;preview=true" TargetMode="External"/><Relationship Id="rId4" Type="http://schemas.openxmlformats.org/officeDocument/2006/relationships/hyperlink" Target="http://tchoi8.github.io/yourfriend/about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2010/12/camerautomata/" TargetMode="External"/><Relationship Id="rId2" Type="http://schemas.openxmlformats.org/officeDocument/2006/relationships/hyperlink" Target="http://taeyoonchoi.com/projects/camerautomata/" TargetMode="External"/><Relationship Id="rId3" Type="http://schemas.openxmlformats.org/officeDocument/2006/relationships/hyperlink" Target="http://taeyoonchoi.com/2007/09/camerafield/" TargetMode="External"/><Relationship Id="rId4" Type="http://schemas.openxmlformats.org/officeDocument/2006/relationships/hyperlink" Target="http://taeyoonchoi.com/2010/12/teleport/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://taeyoonchoi.com/2013/02/cameautomata/" TargetMode="External"/><Relationship Id="rId6" Type="http://schemas.openxmlformats.org/officeDocument/2006/relationships/hyperlink" Target="http://taeyoonchoi.com/2010/12/camerautomata/" TargetMode="External"/><Relationship Id="rId7" Type="http://schemas.openxmlformats.org/officeDocument/2006/relationships/hyperlink" Target="http://taeyoonchoi.com/projects/object-of-desire/" TargetMode="External"/><Relationship Id="rId8" Type="http://schemas.openxmlformats.org/officeDocument/2006/relationships/hyperlink" Target="http://taeyoonchoi.com/projects/object-of-desire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2015/06/incomplete-text-6-e/" TargetMode="External"/><Relationship Id="rId2" Type="http://schemas.openxmlformats.org/officeDocument/2006/relationships/hyperlink" Target="http://taeyoonchoi.com/projects/incomplete-text/" TargetMode="External"/><Relationship Id="rId3" Type="http://schemas.openxmlformats.org/officeDocument/2006/relationships/hyperlink" Target="http://taeyoonchoi.com/2015/11/reunification/" TargetMode="External"/><Relationship Id="rId4" Type="http://schemas.openxmlformats.org/officeDocument/2006/relationships/hyperlink" Target="http://taeyoonchoi.com/2017/06/seven-futures/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taeyoonchoi.com/projects/automatic-protesters/" TargetMode="External"/><Relationship Id="rId10" Type="http://schemas.openxmlformats.org/officeDocument/2006/relationships/hyperlink" Target="http://taeyoonchoi.com/2013/04/protest-about-protest/" TargetMode="External"/><Relationship Id="rId13" Type="http://schemas.openxmlformats.org/officeDocument/2006/relationships/hyperlink" Target="http://taeyoonchoi.com/about/dear-friend/" TargetMode="External"/><Relationship Id="rId12" Type="http://schemas.openxmlformats.org/officeDocument/2006/relationships/hyperlink" Target="http://taeyoonchoi.com/writing/antimanifesto/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://taeyoonchoi.com/2011/06/test/" TargetMode="External"/><Relationship Id="rId1" Type="http://schemas.openxmlformats.org/officeDocument/2006/relationships/hyperlink" Target="http://taeyoonchoi.com/shows/speakerscorners/" TargetMode="External"/><Relationship Id="rId2" Type="http://schemas.openxmlformats.org/officeDocument/2006/relationships/hyperlink" Target="http://taeyoonchoi.com/2011/12/occu-bot-and-financier-bot/" TargetMode="External"/><Relationship Id="rId3" Type="http://schemas.openxmlformats.org/officeDocument/2006/relationships/hyperlink" Target="http://taeyoonchoi.com/shows/speakerscorners/" TargetMode="External"/><Relationship Id="rId4" Type="http://schemas.openxmlformats.org/officeDocument/2006/relationships/hyperlink" Target="http://taeyoonchoi.com/drawings/friend-enemy/" TargetMode="External"/><Relationship Id="rId9" Type="http://schemas.openxmlformats.org/officeDocument/2006/relationships/hyperlink" Target="http://taeyoonchoi.com/writing/french-theory-today/" TargetMode="External"/><Relationship Id="rId5" Type="http://schemas.openxmlformats.org/officeDocument/2006/relationships/hyperlink" Target="http://taeyoonchoi.com/2017/02/who-is-our-enemy/" TargetMode="External"/><Relationship Id="rId6" Type="http://schemas.openxmlformats.org/officeDocument/2006/relationships/hyperlink" Target="http://taeyoonchoi.com/2013/02/against-architecture/" TargetMode="External"/><Relationship Id="rId7" Type="http://schemas.openxmlformats.org/officeDocument/2006/relationships/hyperlink" Target="http://taeyoonchoi.com/2011/12/myfriends/" TargetMode="External"/><Relationship Id="rId8" Type="http://schemas.openxmlformats.org/officeDocument/2006/relationships/hyperlink" Target="http://taeyoonchoi.com/2012/04/life-drawing-night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taeyoonchoi.com/in-search-of-personalized-time/personal-timekeeper-v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43"/>
    <col customWidth="1" min="3" max="3" width="25.43"/>
    <col customWidth="1" min="10" max="10" width="33.14"/>
    <col customWidth="1" min="11" max="11" width="25.43"/>
  </cols>
  <sheetData>
    <row r="1">
      <c r="A1" s="2" t="s">
        <v>1</v>
      </c>
      <c r="B1" s="2" t="s">
        <v>2</v>
      </c>
      <c r="C1" s="2" t="s">
        <v>3</v>
      </c>
      <c r="D1" s="4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8" t="s">
        <v>13</v>
      </c>
      <c r="N1" s="2"/>
      <c r="O1" s="2"/>
      <c r="P1" s="2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22" t="str">
        <f>IFERROR(__xludf.DUMMYFUNCTION("unique('Soft Care'!A2:M197)"),"Soft Care")</f>
        <v>Soft Care</v>
      </c>
      <c r="B2" s="23" t="str">
        <f>IFERROR(__xludf.DUMMYFUNCTION("""COMPUTED_VALUE"""),"")</f>
        <v/>
      </c>
      <c r="C2" s="23" t="str">
        <f>IFERROR(__xludf.DUMMYFUNCTION("""COMPUTED_VALUE"""),"")</f>
        <v/>
      </c>
      <c r="D2" s="25" t="str">
        <f>IFERROR(__xludf.DUMMYFUNCTION("""COMPUTED_VALUE"""),"")</f>
        <v/>
      </c>
      <c r="E2" s="25">
        <f>IFERROR(__xludf.DUMMYFUNCTION("""COMPUTED_VALUE"""),1.0)</f>
        <v>1</v>
      </c>
      <c r="F2" s="25" t="str">
        <f>IFERROR(__xludf.DUMMYFUNCTION("""COMPUTED_VALUE"""),"Current")</f>
        <v>Current</v>
      </c>
      <c r="G2" s="25" t="str">
        <f>IFERROR(__xludf.DUMMYFUNCTION("""COMPUTED_VALUE"""),"2014~")</f>
        <v>2014~</v>
      </c>
      <c r="H2" s="25" t="str">
        <f>IFERROR(__xludf.DUMMYFUNCTION("""COMPUTED_VALUE"""),"")</f>
        <v/>
      </c>
      <c r="I2" s="25" t="str">
        <f>IFERROR(__xludf.DUMMYFUNCTION("""COMPUTED_VALUE"""),"")</f>
        <v/>
      </c>
      <c r="J2" s="25" t="str">
        <f>IFERROR(__xludf.DUMMYFUNCTION("""COMPUTED_VALUE"""),"Distributed Web of Care")</f>
        <v>Distributed Web of Care</v>
      </c>
      <c r="K2" s="25" t="str">
        <f>IFERROR(__xludf.DUMMYFUNCTION("""COMPUTED_VALUE"""),"")</f>
        <v/>
      </c>
      <c r="L2" s="25" t="str">
        <f>IFERROR(__xludf.DUMMYFUNCTION("""COMPUTED_VALUE"""),"")</f>
        <v/>
      </c>
      <c r="M2" s="29" t="str">
        <f>IFERROR(__xludf.DUMMYFUNCTION("""COMPUTED_VALUE"""),"http://taeyoonchoi.com/soft-care")</f>
        <v>http://taeyoonchoi.com/soft-care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>
      <c r="A3" s="30" t="str">
        <f>IFERROR(__xludf.DUMMYFUNCTION("""COMPUTED_VALUE"""),"Soft Care")</f>
        <v>Soft Care</v>
      </c>
      <c r="B3" s="30" t="str">
        <f>IFERROR(__xludf.DUMMYFUNCTION("""COMPUTED_VALUE"""),"Distributed Web of Care")</f>
        <v>Distributed Web of Care</v>
      </c>
      <c r="C3" s="30" t="str">
        <f>IFERROR(__xludf.DUMMYFUNCTION("""COMPUTED_VALUE"""),"")</f>
        <v/>
      </c>
      <c r="D3" s="31" t="str">
        <f>IFERROR(__xludf.DUMMYFUNCTION("""COMPUTED_VALUE"""),"")</f>
        <v/>
      </c>
      <c r="E3" s="31">
        <f>IFERROR(__xludf.DUMMYFUNCTION("""COMPUTED_VALUE"""),2.0)</f>
        <v>2</v>
      </c>
      <c r="F3" s="31" t="str">
        <f>IFERROR(__xludf.DUMMYFUNCTION("""COMPUTED_VALUE"""),"Current")</f>
        <v>Current</v>
      </c>
      <c r="G3" s="31">
        <f>IFERROR(__xludf.DUMMYFUNCTION("""COMPUTED_VALUE"""),2018.0)</f>
        <v>2018</v>
      </c>
      <c r="H3" s="31" t="str">
        <f>IFERROR(__xludf.DUMMYFUNCTION("""COMPUTED_VALUE"""),"Workshop")</f>
        <v>Workshop</v>
      </c>
      <c r="I3" s="31" t="str">
        <f>IFERROR(__xludf.DUMMYFUNCTION("""COMPUTED_VALUE"""),"")</f>
        <v/>
      </c>
      <c r="J3" s="31" t="str">
        <f>IFERROR(__xludf.DUMMYFUNCTION("""COMPUTED_VALUE"""),"Distributed Web of Care")</f>
        <v>Distributed Web of Care</v>
      </c>
      <c r="K3" s="31" t="str">
        <f>IFERROR(__xludf.DUMMYFUNCTION("""COMPUTED_VALUE"""),"Ethics and Archiving the Web")</f>
        <v>Ethics and Archiving the Web</v>
      </c>
      <c r="L3" s="31" t="str">
        <f>IFERROR(__xludf.DUMMYFUNCTION("""COMPUTED_VALUE"""),"")</f>
        <v/>
      </c>
      <c r="M3" s="32" t="str">
        <f>IFERROR(__xludf.DUMMYFUNCTION("""COMPUTED_VALUE"""),"http://taeyoonchoi.com/soft-care/distributed-web-of-care")</f>
        <v>http://taeyoonchoi.com/soft-care/distributed-web-of-care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>
      <c r="A4" s="30" t="str">
        <f>IFERROR(__xludf.DUMMYFUNCTION("""COMPUTED_VALUE"""),"Soft Care")</f>
        <v>Soft Care</v>
      </c>
      <c r="B4" s="30" t="str">
        <f>IFERROR(__xludf.DUMMYFUNCTION("""COMPUTED_VALUE"""),"Distributed Web of Care")</f>
        <v>Distributed Web of Care</v>
      </c>
      <c r="C4" s="30" t="str">
        <f>IFERROR(__xludf.DUMMYFUNCTION("""COMPUTED_VALUE"""),"Ethics and Archiving the Web")</f>
        <v>Ethics and Archiving the Web</v>
      </c>
      <c r="D4" s="31" t="str">
        <f>IFERROR(__xludf.DUMMYFUNCTION("""COMPUTED_VALUE"""),"rhizome")</f>
        <v>rhizome</v>
      </c>
      <c r="E4" s="31">
        <f>IFERROR(__xludf.DUMMYFUNCTION("""COMPUTED_VALUE"""),3.0)</f>
        <v>3</v>
      </c>
      <c r="F4" s="31" t="str">
        <f>IFERROR(__xludf.DUMMYFUNCTION("""COMPUTED_VALUE"""),"Current")</f>
        <v>Current</v>
      </c>
      <c r="G4" s="31">
        <f>IFERROR(__xludf.DUMMYFUNCTION("""COMPUTED_VALUE"""),2018.0)</f>
        <v>2018</v>
      </c>
      <c r="H4" s="31" t="str">
        <f>IFERROR(__xludf.DUMMYFUNCTION("""COMPUTED_VALUE"""),"Workshop")</f>
        <v>Workshop</v>
      </c>
      <c r="I4" s="31" t="str">
        <f>IFERROR(__xludf.DUMMYFUNCTION("""COMPUTED_VALUE"""),"")</f>
        <v/>
      </c>
      <c r="J4" s="31" t="str">
        <f>IFERROR(__xludf.DUMMYFUNCTION("""COMPUTED_VALUE"""),"")</f>
        <v/>
      </c>
      <c r="K4" s="31" t="str">
        <f>IFERROR(__xludf.DUMMYFUNCTION("""COMPUTED_VALUE"""),"")</f>
        <v/>
      </c>
      <c r="L4" s="31" t="str">
        <f>IFERROR(__xludf.DUMMYFUNCTION("""COMPUTED_VALUE"""),"")</f>
        <v/>
      </c>
      <c r="M4" s="32" t="str">
        <f>IFERROR(__xludf.DUMMYFUNCTION("""COMPUTED_VALUE"""),"http://taeyoonchoi.com/soft-care/distributed-web-of-care/rhizome")</f>
        <v>http://taeyoonchoi.com/soft-care/distributed-web-of-care/rhizome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>
      <c r="A5" s="30" t="str">
        <f>IFERROR(__xludf.DUMMYFUNCTION("""COMPUTED_VALUE"""),"Soft Care")</f>
        <v>Soft Care</v>
      </c>
      <c r="B5" s="30" t="str">
        <f>IFERROR(__xludf.DUMMYFUNCTION("""COMPUTED_VALUE"""),"Distributed Web of Care")</f>
        <v>Distributed Web of Care</v>
      </c>
      <c r="C5" s="30" t="str">
        <f>IFERROR(__xludf.DUMMYFUNCTION("""COMPUTED_VALUE"""),"Artist in Residence")</f>
        <v>Artist in Residence</v>
      </c>
      <c r="D5" s="31" t="str">
        <f>IFERROR(__xludf.DUMMYFUNCTION("""COMPUTED_VALUE"""),"air")</f>
        <v>air</v>
      </c>
      <c r="E5" s="31">
        <f>IFERROR(__xludf.DUMMYFUNCTION("""COMPUTED_VALUE"""),3.0)</f>
        <v>3</v>
      </c>
      <c r="F5" s="31" t="str">
        <f>IFERROR(__xludf.DUMMYFUNCTION("""COMPUTED_VALUE"""),"Current")</f>
        <v>Current</v>
      </c>
      <c r="G5" s="31">
        <f>IFERROR(__xludf.DUMMYFUNCTION("""COMPUTED_VALUE"""),2018.0)</f>
        <v>2018</v>
      </c>
      <c r="H5" s="31" t="str">
        <f>IFERROR(__xludf.DUMMYFUNCTION("""COMPUTED_VALUE"""),"Curating")</f>
        <v>Curating</v>
      </c>
      <c r="I5" s="31" t="str">
        <f>IFERROR(__xludf.DUMMYFUNCTION("""COMPUTED_VALUE"""),"")</f>
        <v/>
      </c>
      <c r="J5" s="31" t="str">
        <f>IFERROR(__xludf.DUMMYFUNCTION("""COMPUTED_VALUE"""),"")</f>
        <v/>
      </c>
      <c r="K5" s="31" t="str">
        <f>IFERROR(__xludf.DUMMYFUNCTION("""COMPUTED_VALUE"""),"")</f>
        <v/>
      </c>
      <c r="L5" s="31" t="str">
        <f>IFERROR(__xludf.DUMMYFUNCTION("""COMPUTED_VALUE"""),"")</f>
        <v/>
      </c>
      <c r="M5" s="32" t="str">
        <f>IFERROR(__xludf.DUMMYFUNCTION("""COMPUTED_VALUE"""),"http://taeyoonchoi.com/soft-care/distributed-web-of-care/air")</f>
        <v>http://taeyoonchoi.com/soft-care/distributed-web-of-care/air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>
      <c r="A6" s="30" t="str">
        <f>IFERROR(__xludf.DUMMYFUNCTION("""COMPUTED_VALUE"""),"Soft Care")</f>
        <v>Soft Care</v>
      </c>
      <c r="B6" s="30" t="str">
        <f>IFERROR(__xludf.DUMMYFUNCTION("""COMPUTED_VALUE"""),"Distributed Web of Care")</f>
        <v>Distributed Web of Care</v>
      </c>
      <c r="C6" s="30" t="str">
        <f>IFERROR(__xludf.DUMMYFUNCTION("""COMPUTED_VALUE"""),"Fellows")</f>
        <v>Fellows</v>
      </c>
      <c r="D6" s="31" t="str">
        <f>IFERROR(__xludf.DUMMYFUNCTION("""COMPUTED_VALUE"""),"fellows")</f>
        <v>fellows</v>
      </c>
      <c r="E6" s="31">
        <f>IFERROR(__xludf.DUMMYFUNCTION("""COMPUTED_VALUE"""),3.0)</f>
        <v>3</v>
      </c>
      <c r="F6" s="31" t="str">
        <f>IFERROR(__xludf.DUMMYFUNCTION("""COMPUTED_VALUE"""),"Current")</f>
        <v>Current</v>
      </c>
      <c r="G6" s="31">
        <f>IFERROR(__xludf.DUMMYFUNCTION("""COMPUTED_VALUE"""),2018.0)</f>
        <v>2018</v>
      </c>
      <c r="H6" s="31" t="str">
        <f>IFERROR(__xludf.DUMMYFUNCTION("""COMPUTED_VALUE"""),"Curating")</f>
        <v>Curating</v>
      </c>
      <c r="I6" s="31" t="str">
        <f>IFERROR(__xludf.DUMMYFUNCTION("""COMPUTED_VALUE"""),"")</f>
        <v/>
      </c>
      <c r="J6" s="31" t="str">
        <f>IFERROR(__xludf.DUMMYFUNCTION("""COMPUTED_VALUE"""),"")</f>
        <v/>
      </c>
      <c r="K6" s="31" t="str">
        <f>IFERROR(__xludf.DUMMYFUNCTION("""COMPUTED_VALUE"""),"")</f>
        <v/>
      </c>
      <c r="L6" s="31" t="str">
        <f>IFERROR(__xludf.DUMMYFUNCTION("""COMPUTED_VALUE"""),"")</f>
        <v/>
      </c>
      <c r="M6" s="32" t="str">
        <f>IFERROR(__xludf.DUMMYFUNCTION("""COMPUTED_VALUE"""),"http://taeyoonchoi.com/soft-care/distributed-web-of-care/fellows")</f>
        <v>http://taeyoonchoi.com/soft-care/distributed-web-of-care/fellows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>
      <c r="A7" s="30" t="str">
        <f>IFERROR(__xludf.DUMMYFUNCTION("""COMPUTED_VALUE"""),"Soft Care")</f>
        <v>Soft Care</v>
      </c>
      <c r="B7" s="30" t="str">
        <f>IFERROR(__xludf.DUMMYFUNCTION("""COMPUTED_VALUE"""),"Distributed Web of Care")</f>
        <v>Distributed Web of Care</v>
      </c>
      <c r="C7" s="30" t="str">
        <f>IFERROR(__xludf.DUMMYFUNCTION("""COMPUTED_VALUE"""),"Stewards")</f>
        <v>Stewards</v>
      </c>
      <c r="D7" s="31" t="str">
        <f>IFERROR(__xludf.DUMMYFUNCTION("""COMPUTED_VALUE"""),"stewards")</f>
        <v>stewards</v>
      </c>
      <c r="E7" s="31">
        <f>IFERROR(__xludf.DUMMYFUNCTION("""COMPUTED_VALUE"""),3.0)</f>
        <v>3</v>
      </c>
      <c r="F7" s="31" t="str">
        <f>IFERROR(__xludf.DUMMYFUNCTION("""COMPUTED_VALUE"""),"Current")</f>
        <v>Current</v>
      </c>
      <c r="G7" s="31">
        <f>IFERROR(__xludf.DUMMYFUNCTION("""COMPUTED_VALUE"""),2018.0)</f>
        <v>2018</v>
      </c>
      <c r="H7" s="31" t="str">
        <f>IFERROR(__xludf.DUMMYFUNCTION("""COMPUTED_VALUE"""),"Curating")</f>
        <v>Curating</v>
      </c>
      <c r="I7" s="31" t="str">
        <f>IFERROR(__xludf.DUMMYFUNCTION("""COMPUTED_VALUE"""),"")</f>
        <v/>
      </c>
      <c r="J7" s="31" t="str">
        <f>IFERROR(__xludf.DUMMYFUNCTION("""COMPUTED_VALUE"""),"")</f>
        <v/>
      </c>
      <c r="K7" s="31" t="str">
        <f>IFERROR(__xludf.DUMMYFUNCTION("""COMPUTED_VALUE"""),"")</f>
        <v/>
      </c>
      <c r="L7" s="31" t="str">
        <f>IFERROR(__xludf.DUMMYFUNCTION("""COMPUTED_VALUE"""),"")</f>
        <v/>
      </c>
      <c r="M7" s="32" t="str">
        <f>IFERROR(__xludf.DUMMYFUNCTION("""COMPUTED_VALUE"""),"http://taeyoonchoi.com/soft-care/distributed-web-of-care/stewards")</f>
        <v>http://taeyoonchoi.com/soft-care/distributed-web-of-care/stewards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>
      <c r="A8" s="30" t="str">
        <f>IFERROR(__xludf.DUMMYFUNCTION("""COMPUTED_VALUE"""),"Soft Care")</f>
        <v>Soft Care</v>
      </c>
      <c r="B8" s="30" t="str">
        <f>IFERROR(__xludf.DUMMYFUNCTION("""COMPUTED_VALUE"""),"Distributed Web of Care")</f>
        <v>Distributed Web of Care</v>
      </c>
      <c r="C8" s="30" t="str">
        <f>IFERROR(__xludf.DUMMYFUNCTION("""COMPUTED_VALUE"""),"Party")</f>
        <v>Party</v>
      </c>
      <c r="D8" s="31" t="str">
        <f>IFERROR(__xludf.DUMMYFUNCTION("""COMPUTED_VALUE"""),"party")</f>
        <v>party</v>
      </c>
      <c r="E8" s="31">
        <f>IFERROR(__xludf.DUMMYFUNCTION("""COMPUTED_VALUE"""),3.0)</f>
        <v>3</v>
      </c>
      <c r="F8" s="31" t="str">
        <f>IFERROR(__xludf.DUMMYFUNCTION("""COMPUTED_VALUE"""),"Current")</f>
        <v>Current</v>
      </c>
      <c r="G8" s="31">
        <f>IFERROR(__xludf.DUMMYFUNCTION("""COMPUTED_VALUE"""),2018.0)</f>
        <v>2018</v>
      </c>
      <c r="H8" s="31" t="str">
        <f>IFERROR(__xludf.DUMMYFUNCTION("""COMPUTED_VALUE"""),"Curating")</f>
        <v>Curating</v>
      </c>
      <c r="I8" s="31" t="str">
        <f>IFERROR(__xludf.DUMMYFUNCTION("""COMPUTED_VALUE"""),"")</f>
        <v/>
      </c>
      <c r="J8" s="31" t="str">
        <f>IFERROR(__xludf.DUMMYFUNCTION("""COMPUTED_VALUE"""),"")</f>
        <v/>
      </c>
      <c r="K8" s="31" t="str">
        <f>IFERROR(__xludf.DUMMYFUNCTION("""COMPUTED_VALUE"""),"")</f>
        <v/>
      </c>
      <c r="L8" s="31" t="str">
        <f>IFERROR(__xludf.DUMMYFUNCTION("""COMPUTED_VALUE"""),"")</f>
        <v/>
      </c>
      <c r="M8" s="32" t="str">
        <f>IFERROR(__xludf.DUMMYFUNCTION("""COMPUTED_VALUE"""),"http://taeyoonchoi.com/soft-care/distributed-web-of-care/party")</f>
        <v>http://taeyoonchoi.com/soft-care/distributed-web-of-care/party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>
      <c r="A9" s="30" t="str">
        <f>IFERROR(__xludf.DUMMYFUNCTION("""COMPUTED_VALUE"""),"Soft Care")</f>
        <v>Soft Care</v>
      </c>
      <c r="B9" s="30" t="str">
        <f>IFERROR(__xludf.DUMMYFUNCTION("""COMPUTED_VALUE"""),"Distributed Web of Care")</f>
        <v>Distributed Web of Care</v>
      </c>
      <c r="C9" s="30" t="str">
        <f>IFERROR(__xludf.DUMMYFUNCTION("""COMPUTED_VALUE"""),"Skillshare")</f>
        <v>Skillshare</v>
      </c>
      <c r="D9" s="31" t="str">
        <f>IFERROR(__xludf.DUMMYFUNCTION("""COMPUTED_VALUE"""),"skillshare")</f>
        <v>skillshare</v>
      </c>
      <c r="E9" s="31">
        <f>IFERROR(__xludf.DUMMYFUNCTION("""COMPUTED_VALUE"""),3.0)</f>
        <v>3</v>
      </c>
      <c r="F9" s="31" t="str">
        <f>IFERROR(__xludf.DUMMYFUNCTION("""COMPUTED_VALUE"""),"Current")</f>
        <v>Current</v>
      </c>
      <c r="G9" s="31">
        <f>IFERROR(__xludf.DUMMYFUNCTION("""COMPUTED_VALUE"""),2018.0)</f>
        <v>2018</v>
      </c>
      <c r="H9" s="31" t="str">
        <f>IFERROR(__xludf.DUMMYFUNCTION("""COMPUTED_VALUE"""),"Workshop")</f>
        <v>Workshop</v>
      </c>
      <c r="I9" s="31" t="str">
        <f>IFERROR(__xludf.DUMMYFUNCTION("""COMPUTED_VALUE"""),"")</f>
        <v/>
      </c>
      <c r="J9" s="31" t="str">
        <f>IFERROR(__xludf.DUMMYFUNCTION("""COMPUTED_VALUE"""),"")</f>
        <v/>
      </c>
      <c r="K9" s="31" t="str">
        <f>IFERROR(__xludf.DUMMYFUNCTION("""COMPUTED_VALUE"""),"")</f>
        <v/>
      </c>
      <c r="L9" s="31" t="str">
        <f>IFERROR(__xludf.DUMMYFUNCTION("""COMPUTED_VALUE"""),"")</f>
        <v/>
      </c>
      <c r="M9" s="32" t="str">
        <f>IFERROR(__xludf.DUMMYFUNCTION("""COMPUTED_VALUE"""),"http://taeyoonchoi.com/soft-care/distributed-web-of-care/skillshare")</f>
        <v>http://taeyoonchoi.com/soft-care/distributed-web-of-care/skillshare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>
      <c r="A10" s="30" t="str">
        <f>IFERROR(__xludf.DUMMYFUNCTION("""COMPUTED_VALUE"""),"Soft Care")</f>
        <v>Soft Care</v>
      </c>
      <c r="B10" s="30" t="str">
        <f>IFERROR(__xludf.DUMMYFUNCTION("""COMPUTED_VALUE"""),"The Care of the Self")</f>
        <v>The Care of the Self</v>
      </c>
      <c r="C10" s="30" t="str">
        <f>IFERROR(__xludf.DUMMYFUNCTION("""COMPUTED_VALUE"""),"")</f>
        <v/>
      </c>
      <c r="D10" s="31" t="str">
        <f>IFERROR(__xludf.DUMMYFUNCTION("""COMPUTED_VALUE"""),"the care of the self")</f>
        <v>the care of the self</v>
      </c>
      <c r="E10" s="31">
        <f>IFERROR(__xludf.DUMMYFUNCTION("""COMPUTED_VALUE"""),2.0)</f>
        <v>2</v>
      </c>
      <c r="F10" s="31" t="str">
        <f>IFERROR(__xludf.DUMMYFUNCTION("""COMPUTED_VALUE"""),"Current")</f>
        <v>Current</v>
      </c>
      <c r="G10" s="31">
        <f>IFERROR(__xludf.DUMMYFUNCTION("""COMPUTED_VALUE"""),2018.0)</f>
        <v>2018</v>
      </c>
      <c r="H10" s="31" t="str">
        <f>IFERROR(__xludf.DUMMYFUNCTION("""COMPUTED_VALUE"""),"Exhibition")</f>
        <v>Exhibition</v>
      </c>
      <c r="I10" s="31" t="str">
        <f>IFERROR(__xludf.DUMMYFUNCTION("""COMPUTED_VALUE"""),"")</f>
        <v/>
      </c>
      <c r="J10" s="31" t="str">
        <f>IFERROR(__xludf.DUMMYFUNCTION("""COMPUTED_VALUE"""),"Factory2")</f>
        <v>Factory2</v>
      </c>
      <c r="K10" s="31" t="str">
        <f>IFERROR(__xludf.DUMMYFUNCTION("""COMPUTED_VALUE"""),"")</f>
        <v/>
      </c>
      <c r="L10" s="31" t="str">
        <f>IFERROR(__xludf.DUMMYFUNCTION("""COMPUTED_VALUE"""),"")</f>
        <v/>
      </c>
      <c r="M10" s="32" t="str">
        <f>IFERROR(__xludf.DUMMYFUNCTION("""COMPUTED_VALUE"""),"http://taeyoonchoi.com/soft-care/the-care-of-the-self")</f>
        <v>http://taeyoonchoi.com/soft-care/the-care-of-the-self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>
      <c r="A11" s="30" t="str">
        <f>IFERROR(__xludf.DUMMYFUNCTION("""COMPUTED_VALUE"""),"Soft Care")</f>
        <v>Soft Care</v>
      </c>
      <c r="B11" s="30" t="str">
        <f>IFERROR(__xludf.DUMMYFUNCTION("""COMPUTED_VALUE"""),"The Care of the Self")</f>
        <v>The Care of the Self</v>
      </c>
      <c r="C11" s="30" t="str">
        <f>IFERROR(__xludf.DUMMYFUNCTION("""COMPUTED_VALUE"""),"Happy cats")</f>
        <v>Happy cats</v>
      </c>
      <c r="D11" s="31" t="str">
        <f>IFERROR(__xludf.DUMMYFUNCTION("""COMPUTED_VALUE"""),"happy cats")</f>
        <v>happy cats</v>
      </c>
      <c r="E11" s="31">
        <f>IFERROR(__xludf.DUMMYFUNCTION("""COMPUTED_VALUE"""),3.0)</f>
        <v>3</v>
      </c>
      <c r="F11" s="31" t="str">
        <f>IFERROR(__xludf.DUMMYFUNCTION("""COMPUTED_VALUE"""),"Current")</f>
        <v>Current</v>
      </c>
      <c r="G11" s="31">
        <f>IFERROR(__xludf.DUMMYFUNCTION("""COMPUTED_VALUE"""),2017.0)</f>
        <v>2017</v>
      </c>
      <c r="H11" s="31" t="str">
        <f>IFERROR(__xludf.DUMMYFUNCTION("""COMPUTED_VALUE"""),"Painting")</f>
        <v>Painting</v>
      </c>
      <c r="I11" s="31" t="str">
        <f>IFERROR(__xludf.DUMMYFUNCTION("""COMPUTED_VALUE"""),"")</f>
        <v/>
      </c>
      <c r="J11" s="31" t="str">
        <f>IFERROR(__xludf.DUMMYFUNCTION("""COMPUTED_VALUE"""),"")</f>
        <v/>
      </c>
      <c r="K11" s="31" t="str">
        <f>IFERROR(__xludf.DUMMYFUNCTION("""COMPUTED_VALUE"""),"")</f>
        <v/>
      </c>
      <c r="L11" s="31" t="str">
        <f>IFERROR(__xludf.DUMMYFUNCTION("""COMPUTED_VALUE"""),"")</f>
        <v/>
      </c>
      <c r="M11" s="32" t="str">
        <f>IFERROR(__xludf.DUMMYFUNCTION("""COMPUTED_VALUE"""),"http://taeyoonchoi.com/soft-care/the-care-of-the-self/happy-cats")</f>
        <v>http://taeyoonchoi.com/soft-care/the-care-of-the-self/happy-cats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>
      <c r="A12" s="30" t="str">
        <f>IFERROR(__xludf.DUMMYFUNCTION("""COMPUTED_VALUE"""),"Poetic Computation")</f>
        <v>Poetic Computation</v>
      </c>
      <c r="B12" s="30" t="str">
        <f>IFERROR(__xludf.DUMMYFUNCTION("""COMPUTED_VALUE"""),"NYU ITP")</f>
        <v>NYU ITP</v>
      </c>
      <c r="C12" s="30" t="str">
        <f>IFERROR(__xludf.DUMMYFUNCTION("""COMPUTED_VALUE"""),"Signing Coders Workshops")</f>
        <v>Signing Coders Workshops</v>
      </c>
      <c r="D12" s="31" t="str">
        <f>IFERROR(__xludf.DUMMYFUNCTION("""COMPUTED_VALUE"""),"signing coders")</f>
        <v>signing coders</v>
      </c>
      <c r="E12" s="31">
        <f>IFERROR(__xludf.DUMMYFUNCTION("""COMPUTED_VALUE"""),3.0)</f>
        <v>3</v>
      </c>
      <c r="F12" s="31" t="str">
        <f>IFERROR(__xludf.DUMMYFUNCTION("""COMPUTED_VALUE"""),"")</f>
        <v/>
      </c>
      <c r="G12" s="31">
        <f>IFERROR(__xludf.DUMMYFUNCTION("""COMPUTED_VALUE"""),2016.0)</f>
        <v>2016</v>
      </c>
      <c r="H12" s="31" t="str">
        <f>IFERROR(__xludf.DUMMYFUNCTION("""COMPUTED_VALUE"""),"Teaching")</f>
        <v>Teaching</v>
      </c>
      <c r="I12" s="31" t="str">
        <f>IFERROR(__xludf.DUMMYFUNCTION("""COMPUTED_VALUE"""),"")</f>
        <v/>
      </c>
      <c r="J12" s="31" t="str">
        <f>IFERROR(__xludf.DUMMYFUNCTION("""COMPUTED_VALUE"""),"BRIC")</f>
        <v>BRIC</v>
      </c>
      <c r="K12" s="31" t="str">
        <f>IFERROR(__xludf.DUMMYFUNCTION("""COMPUTED_VALUE"""),"")</f>
        <v/>
      </c>
      <c r="L12" s="32" t="str">
        <f>IFERROR(__xludf.DUMMYFUNCTION("""COMPUTED_VALUE"""),"http://taeyoonchoi.com/teaching/signing-coders/")</f>
        <v>http://taeyoonchoi.com/teaching/signing-coders/</v>
      </c>
      <c r="M12" s="32" t="str">
        <f>IFERROR(__xludf.DUMMYFUNCTION("""COMPUTED_VALUE"""),"http://taeyoonchoi.com/poetic-computation/nyu-itp/signing-coders")</f>
        <v>http://taeyoonchoi.com/poetic-computation/nyu-itp/signing-coders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>
      <c r="A13" s="30" t="str">
        <f>IFERROR(__xludf.DUMMYFUNCTION("""COMPUTED_VALUE"""),"Soft Care")</f>
        <v>Soft Care</v>
      </c>
      <c r="B13" s="30" t="str">
        <f>IFERROR(__xludf.DUMMYFUNCTION("""COMPUTED_VALUE"""),"Uncertainty School")</f>
        <v>Uncertainty School</v>
      </c>
      <c r="C13" s="30" t="str">
        <f>IFERROR(__xludf.DUMMYFUNCTION("""COMPUTED_VALUE"""),"")</f>
        <v/>
      </c>
      <c r="D13" s="31" t="str">
        <f>IFERROR(__xludf.DUMMYFUNCTION("""COMPUTED_VALUE"""),"")</f>
        <v/>
      </c>
      <c r="E13" s="31">
        <f>IFERROR(__xludf.DUMMYFUNCTION("""COMPUTED_VALUE"""),2.0)</f>
        <v>2</v>
      </c>
      <c r="F13" s="31" t="str">
        <f>IFERROR(__xludf.DUMMYFUNCTION("""COMPUTED_VALUE"""),"Archive")</f>
        <v>Archive</v>
      </c>
      <c r="G13" s="31">
        <f>IFERROR(__xludf.DUMMYFUNCTION("""COMPUTED_VALUE"""),2016.0)</f>
        <v>2016</v>
      </c>
      <c r="H13" s="31" t="str">
        <f>IFERROR(__xludf.DUMMYFUNCTION("""COMPUTED_VALUE"""),"Workshop")</f>
        <v>Workshop</v>
      </c>
      <c r="I13" s="31" t="str">
        <f>IFERROR(__xludf.DUMMYFUNCTION("""COMPUTED_VALUE"""),"")</f>
        <v/>
      </c>
      <c r="J13" s="31" t="str">
        <f>IFERROR(__xludf.DUMMYFUNCTION("""COMPUTED_VALUE"""),"SeMA Biennale, Mediacity Seoul")</f>
        <v>SeMA Biennale, Mediacity Seoul</v>
      </c>
      <c r="K13" s="31" t="str">
        <f>IFERROR(__xludf.DUMMYFUNCTION("""COMPUTED_VALUE"""),"Complete")</f>
        <v>Complete</v>
      </c>
      <c r="L13" s="32" t="str">
        <f>IFERROR(__xludf.DUMMYFUNCTION("""COMPUTED_VALUE"""),"http://taeyoonchoi.com/uncertainty-school/")</f>
        <v>http://taeyoonchoi.com/uncertainty-school/</v>
      </c>
      <c r="M13" s="32" t="str">
        <f>IFERROR(__xludf.DUMMYFUNCTION("""COMPUTED_VALUE"""),"http://taeyoonchoi.com/soft-care/uncertainty-school")</f>
        <v>http://taeyoonchoi.com/soft-care/uncertainty-school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>
      <c r="A14" s="30" t="str">
        <f>IFERROR(__xludf.DUMMYFUNCTION("""COMPUTED_VALUE"""),"Soft Care")</f>
        <v>Soft Care</v>
      </c>
      <c r="B14" s="30" t="str">
        <f>IFERROR(__xludf.DUMMYFUNCTION("""COMPUTED_VALUE"""),"Uncertainty School")</f>
        <v>Uncertainty School</v>
      </c>
      <c r="C14" s="30" t="str">
        <f>IFERROR(__xludf.DUMMYFUNCTION("""COMPUTED_VALUE"""),"Uncertainty School Jouranl")</f>
        <v>Uncertainty School Jouranl</v>
      </c>
      <c r="D14" s="31" t="str">
        <f>IFERROR(__xludf.DUMMYFUNCTION("""COMPUTED_VALUE"""),"journal")</f>
        <v>journal</v>
      </c>
      <c r="E14" s="31">
        <f>IFERROR(__xludf.DUMMYFUNCTION("""COMPUTED_VALUE"""),3.0)</f>
        <v>3</v>
      </c>
      <c r="F14" s="31" t="str">
        <f>IFERROR(__xludf.DUMMYFUNCTION("""COMPUTED_VALUE"""),"Archive")</f>
        <v>Archive</v>
      </c>
      <c r="G14" s="31">
        <f>IFERROR(__xludf.DUMMYFUNCTION("""COMPUTED_VALUE"""),2016.0)</f>
        <v>2016</v>
      </c>
      <c r="H14" s="31" t="str">
        <f>IFERROR(__xludf.DUMMYFUNCTION("""COMPUTED_VALUE"""),"Publication, Writing")</f>
        <v>Publication, Writing</v>
      </c>
      <c r="I14" s="31" t="str">
        <f>IFERROR(__xludf.DUMMYFUNCTION("""COMPUTED_VALUE"""),"")</f>
        <v/>
      </c>
      <c r="J14" s="31" t="str">
        <f>IFERROR(__xludf.DUMMYFUNCTION("""COMPUTED_VALUE"""),"Architecture Newspaper Seoul")</f>
        <v>Architecture Newspaper Seoul</v>
      </c>
      <c r="K14" s="31" t="str">
        <f>IFERROR(__xludf.DUMMYFUNCTION("""COMPUTED_VALUE"""),"")</f>
        <v/>
      </c>
      <c r="L14" s="32" t="str">
        <f>IFERROR(__xludf.DUMMYFUNCTION("""COMPUTED_VALUE"""),"http://taeyoonchoi.com/writing/uncertainty-school-journal/")</f>
        <v>http://taeyoonchoi.com/writing/uncertainty-school-journal/</v>
      </c>
      <c r="M14" s="32" t="str">
        <f>IFERROR(__xludf.DUMMYFUNCTION("""COMPUTED_VALUE"""),"http://taeyoonchoi.com/soft-care/uncertainty-school/journal")</f>
        <v>http://taeyoonchoi.com/soft-care/uncertainty-school/journal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>
      <c r="A15" s="30" t="str">
        <f>IFERROR(__xludf.DUMMYFUNCTION("""COMPUTED_VALUE"""),"Soft Care")</f>
        <v>Soft Care</v>
      </c>
      <c r="B15" s="30" t="str">
        <f>IFERROR(__xludf.DUMMYFUNCTION("""COMPUTED_VALUE"""),"Uncertainty School")</f>
        <v>Uncertainty School</v>
      </c>
      <c r="C15" s="30" t="str">
        <f>IFERROR(__xludf.DUMMYFUNCTION("""COMPUTED_VALUE"""),"Code workshop")</f>
        <v>Code workshop</v>
      </c>
      <c r="D15" s="31" t="str">
        <f>IFERROR(__xludf.DUMMYFUNCTION("""COMPUTED_VALUE"""),"code workshop")</f>
        <v>code workshop</v>
      </c>
      <c r="E15" s="31">
        <f>IFERROR(__xludf.DUMMYFUNCTION("""COMPUTED_VALUE"""),3.0)</f>
        <v>3</v>
      </c>
      <c r="F15" s="31" t="str">
        <f>IFERROR(__xludf.DUMMYFUNCTION("""COMPUTED_VALUE"""),"Archive")</f>
        <v>Archive</v>
      </c>
      <c r="G15" s="31" t="str">
        <f>IFERROR(__xludf.DUMMYFUNCTION("""COMPUTED_VALUE"""),"")</f>
        <v/>
      </c>
      <c r="H15" s="31" t="str">
        <f>IFERROR(__xludf.DUMMYFUNCTION("""COMPUTED_VALUE"""),"")</f>
        <v/>
      </c>
      <c r="I15" s="31" t="str">
        <f>IFERROR(__xludf.DUMMYFUNCTION("""COMPUTED_VALUE"""),"")</f>
        <v/>
      </c>
      <c r="J15" s="31" t="str">
        <f>IFERROR(__xludf.DUMMYFUNCTION("""COMPUTED_VALUE"""),"")</f>
        <v/>
      </c>
      <c r="K15" s="31" t="str">
        <f>IFERROR(__xludf.DUMMYFUNCTION("""COMPUTED_VALUE"""),"")</f>
        <v/>
      </c>
      <c r="L15" s="31" t="str">
        <f>IFERROR(__xludf.DUMMYFUNCTION("""COMPUTED_VALUE"""),"")</f>
        <v/>
      </c>
      <c r="M15" s="32" t="str">
        <f>IFERROR(__xludf.DUMMYFUNCTION("""COMPUTED_VALUE"""),"http://taeyoonchoi.com/soft-care/uncertainty-school/code-workshop")</f>
        <v>http://taeyoonchoi.com/soft-care/uncertainty-school/code-workshop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>
      <c r="A16" s="30" t="str">
        <f>IFERROR(__xludf.DUMMYFUNCTION("""COMPUTED_VALUE"""),"Soft Care")</f>
        <v>Soft Care</v>
      </c>
      <c r="B16" s="30" t="str">
        <f>IFERROR(__xludf.DUMMYFUNCTION("""COMPUTED_VALUE"""),"Uncertainty School")</f>
        <v>Uncertainty School</v>
      </c>
      <c r="C16" s="30" t="str">
        <f>IFERROR(__xludf.DUMMYFUNCTION("""COMPUTED_VALUE"""),"Artist Talk: Natasha")</f>
        <v>Artist Talk: Natasha</v>
      </c>
      <c r="D16" s="31" t="str">
        <f>IFERROR(__xludf.DUMMYFUNCTION("""COMPUTED_VALUE"""),"natasha")</f>
        <v>natasha</v>
      </c>
      <c r="E16" s="31">
        <f>IFERROR(__xludf.DUMMYFUNCTION("""COMPUTED_VALUE"""),3.0)</f>
        <v>3</v>
      </c>
      <c r="F16" s="31" t="str">
        <f>IFERROR(__xludf.DUMMYFUNCTION("""COMPUTED_VALUE"""),"Archive")</f>
        <v>Archive</v>
      </c>
      <c r="G16" s="31">
        <f>IFERROR(__xludf.DUMMYFUNCTION("""COMPUTED_VALUE"""),2016.0)</f>
        <v>2016</v>
      </c>
      <c r="H16" s="31" t="str">
        <f>IFERROR(__xludf.DUMMYFUNCTION("""COMPUTED_VALUE"""),"Teaching")</f>
        <v>Teaching</v>
      </c>
      <c r="I16" s="31" t="str">
        <f>IFERROR(__xludf.DUMMYFUNCTION("""COMPUTED_VALUE"""),"Natasha Nisic")</f>
        <v>Natasha Nisic</v>
      </c>
      <c r="J16" s="31" t="str">
        <f>IFERROR(__xludf.DUMMYFUNCTION("""COMPUTED_VALUE"""),"Mediacity Seoul / Seoul Museum of Art")</f>
        <v>Mediacity Seoul / Seoul Museum of Art</v>
      </c>
      <c r="K16" s="31" t="str">
        <f>IFERROR(__xludf.DUMMYFUNCTION("""COMPUTED_VALUE"""),"")</f>
        <v/>
      </c>
      <c r="L16" s="31" t="str">
        <f>IFERROR(__xludf.DUMMYFUNCTION("""COMPUTED_VALUE"""),"")</f>
        <v/>
      </c>
      <c r="M16" s="32" t="str">
        <f>IFERROR(__xludf.DUMMYFUNCTION("""COMPUTED_VALUE"""),"http://taeyoonchoi.com/soft-care/uncertainty-school/natasha")</f>
        <v>http://taeyoonchoi.com/soft-care/uncertainty-school/natasha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>
      <c r="A17" s="30" t="str">
        <f>IFERROR(__xludf.DUMMYFUNCTION("""COMPUTED_VALUE"""),"Soft Care")</f>
        <v>Soft Care</v>
      </c>
      <c r="B17" s="30" t="str">
        <f>IFERROR(__xludf.DUMMYFUNCTION("""COMPUTED_VALUE"""),"Uncertainty School")</f>
        <v>Uncertainty School</v>
      </c>
      <c r="C17" s="30" t="str">
        <f>IFERROR(__xludf.DUMMYFUNCTION("""COMPUTED_VALUE"""),"Accesssibility tour")</f>
        <v>Accesssibility tour</v>
      </c>
      <c r="D17" s="31" t="str">
        <f>IFERROR(__xludf.DUMMYFUNCTION("""COMPUTED_VALUE"""),"accessibility")</f>
        <v>accessibility</v>
      </c>
      <c r="E17" s="31">
        <f>IFERROR(__xludf.DUMMYFUNCTION("""COMPUTED_VALUE"""),3.0)</f>
        <v>3</v>
      </c>
      <c r="F17" s="31" t="str">
        <f>IFERROR(__xludf.DUMMYFUNCTION("""COMPUTED_VALUE"""),"Archive")</f>
        <v>Archive</v>
      </c>
      <c r="G17" s="31">
        <f>IFERROR(__xludf.DUMMYFUNCTION("""COMPUTED_VALUE"""),2016.0)</f>
        <v>2016</v>
      </c>
      <c r="H17" s="31" t="str">
        <f>IFERROR(__xludf.DUMMYFUNCTION("""COMPUTED_VALUE"""),"Teaching")</f>
        <v>Teaching</v>
      </c>
      <c r="I17" s="31" t="str">
        <f>IFERROR(__xludf.DUMMYFUNCTION("""COMPUTED_VALUE"""),"Sara Hendren, Alice Sheppard")</f>
        <v>Sara Hendren, Alice Sheppard</v>
      </c>
      <c r="J17" s="31" t="str">
        <f>IFERROR(__xludf.DUMMYFUNCTION("""COMPUTED_VALUE"""),"Mediacity Seoul / Seoul Museum of Art")</f>
        <v>Mediacity Seoul / Seoul Museum of Art</v>
      </c>
      <c r="K17" s="31" t="str">
        <f>IFERROR(__xludf.DUMMYFUNCTION("""COMPUTED_VALUE"""),"")</f>
        <v/>
      </c>
      <c r="L17" s="31" t="str">
        <f>IFERROR(__xludf.DUMMYFUNCTION("""COMPUTED_VALUE"""),"")</f>
        <v/>
      </c>
      <c r="M17" s="32" t="str">
        <f>IFERROR(__xludf.DUMMYFUNCTION("""COMPUTED_VALUE"""),"http://taeyoonchoi.com/soft-care/uncertainty-school/accessibility")</f>
        <v>http://taeyoonchoi.com/soft-care/uncertainty-school/accessibility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>
      <c r="A18" s="30" t="str">
        <f>IFERROR(__xludf.DUMMYFUNCTION("""COMPUTED_VALUE"""),"Soft Care")</f>
        <v>Soft Care</v>
      </c>
      <c r="B18" s="30" t="str">
        <f>IFERROR(__xludf.DUMMYFUNCTION("""COMPUTED_VALUE"""),"Uncertainty School")</f>
        <v>Uncertainty School</v>
      </c>
      <c r="C18" s="30" t="str">
        <f>IFERROR(__xludf.DUMMYFUNCTION("""COMPUTED_VALUE"""),"Moss")</f>
        <v>Moss</v>
      </c>
      <c r="D18" s="31" t="str">
        <f>IFERROR(__xludf.DUMMYFUNCTION("""COMPUTED_VALUE"""),"moss")</f>
        <v>moss</v>
      </c>
      <c r="E18" s="31">
        <f>IFERROR(__xludf.DUMMYFUNCTION("""COMPUTED_VALUE"""),3.0)</f>
        <v>3</v>
      </c>
      <c r="F18" s="31" t="str">
        <f>IFERROR(__xludf.DUMMYFUNCTION("""COMPUTED_VALUE"""),"Archive")</f>
        <v>Archive</v>
      </c>
      <c r="G18" s="31">
        <f>IFERROR(__xludf.DUMMYFUNCTION("""COMPUTED_VALUE"""),2016.0)</f>
        <v>2016</v>
      </c>
      <c r="H18" s="31" t="str">
        <f>IFERROR(__xludf.DUMMYFUNCTION("""COMPUTED_VALUE"""),"Teaching")</f>
        <v>Teaching</v>
      </c>
      <c r="I18" s="31" t="str">
        <f>IFERROR(__xludf.DUMMYFUNCTION("""COMPUTED_VALUE"""),"Soichiro Mihara")</f>
        <v>Soichiro Mihara</v>
      </c>
      <c r="J18" s="31" t="str">
        <f>IFERROR(__xludf.DUMMYFUNCTION("""COMPUTED_VALUE"""),"Mediacity Seoul / Seoul Museum of Art")</f>
        <v>Mediacity Seoul / Seoul Museum of Art</v>
      </c>
      <c r="K18" s="31" t="str">
        <f>IFERROR(__xludf.DUMMYFUNCTION("""COMPUTED_VALUE"""),"")</f>
        <v/>
      </c>
      <c r="L18" s="31" t="str">
        <f>IFERROR(__xludf.DUMMYFUNCTION("""COMPUTED_VALUE"""),"")</f>
        <v/>
      </c>
      <c r="M18" s="32" t="str">
        <f>IFERROR(__xludf.DUMMYFUNCTION("""COMPUTED_VALUE"""),"http://taeyoonchoi.com/soft-care/uncertainty-school/moss")</f>
        <v>http://taeyoonchoi.com/soft-care/uncertainty-school/moss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>
      <c r="A19" s="30" t="str">
        <f>IFERROR(__xludf.DUMMYFUNCTION("""COMPUTED_VALUE"""),"Soft Care")</f>
        <v>Soft Care</v>
      </c>
      <c r="B19" s="30" t="str">
        <f>IFERROR(__xludf.DUMMYFUNCTION("""COMPUTED_VALUE"""),"Uncertainty School")</f>
        <v>Uncertainty School</v>
      </c>
      <c r="C19" s="30" t="str">
        <f>IFERROR(__xludf.DUMMYFUNCTION("""COMPUTED_VALUE"""),"Interdependence: Participant Exhibition")</f>
        <v>Interdependence: Participant Exhibition</v>
      </c>
      <c r="D19" s="31" t="str">
        <f>IFERROR(__xludf.DUMMYFUNCTION("""COMPUTED_VALUE"""),"interdependence")</f>
        <v>interdependence</v>
      </c>
      <c r="E19" s="31">
        <f>IFERROR(__xludf.DUMMYFUNCTION("""COMPUTED_VALUE"""),3.0)</f>
        <v>3</v>
      </c>
      <c r="F19" s="31" t="str">
        <f>IFERROR(__xludf.DUMMYFUNCTION("""COMPUTED_VALUE"""),"Archive")</f>
        <v>Archive</v>
      </c>
      <c r="G19" s="31">
        <f>IFERROR(__xludf.DUMMYFUNCTION("""COMPUTED_VALUE"""),2016.0)</f>
        <v>2016</v>
      </c>
      <c r="H19" s="31" t="str">
        <f>IFERROR(__xludf.DUMMYFUNCTION("""COMPUTED_VALUE"""),"Exhibition")</f>
        <v>Exhibition</v>
      </c>
      <c r="I19" s="31" t="str">
        <f>IFERROR(__xludf.DUMMYFUNCTION("""COMPUTED_VALUE"""),"Raya Kim, Small studio Semi, Taekyung Kim, Yumi Jung, Bora Kim, Wonsun Yoo")</f>
        <v>Raya Kim, Small studio Semi, Taekyung Kim, Yumi Jung, Bora Kim, Wonsun Yoo</v>
      </c>
      <c r="J19" s="31" t="str">
        <f>IFERROR(__xludf.DUMMYFUNCTION("""COMPUTED_VALUE"""),"SeMA Biennale, Mediacity Seoul")</f>
        <v>SeMA Biennale, Mediacity Seoul</v>
      </c>
      <c r="K19" s="31" t="str">
        <f>IFERROR(__xludf.DUMMYFUNCTION("""COMPUTED_VALUE"""),"Complete")</f>
        <v>Complete</v>
      </c>
      <c r="L19" s="32" t="str">
        <f>IFERROR(__xludf.DUMMYFUNCTION("""COMPUTED_VALUE"""),"http://taeyoonchoi.com/shows/interdependence/")</f>
        <v>http://taeyoonchoi.com/shows/interdependence/</v>
      </c>
      <c r="M19" s="32" t="str">
        <f>IFERROR(__xludf.DUMMYFUNCTION("""COMPUTED_VALUE"""),"http://taeyoonchoi.com/soft-care/uncertainty-school/interdependence")</f>
        <v>http://taeyoonchoi.com/soft-care/uncertainty-school/interdependence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>
      <c r="A20" s="30" t="str">
        <f>IFERROR(__xludf.DUMMYFUNCTION("""COMPUTED_VALUE"""),"Soft Care")</f>
        <v>Soft Care</v>
      </c>
      <c r="B20" s="30" t="str">
        <f>IFERROR(__xludf.DUMMYFUNCTION("""COMPUTED_VALUE"""),"Uncertainty School")</f>
        <v>Uncertainty School</v>
      </c>
      <c r="C20" s="30" t="str">
        <f>IFERROR(__xludf.DUMMYFUNCTION("""COMPUTED_VALUE"""),"Coding 0 to 1, NKgo Workshop")</f>
        <v>Coding 0 to 1, NKgo Workshop</v>
      </c>
      <c r="D20" s="31" t="str">
        <f>IFERROR(__xludf.DUMMYFUNCTION("""COMPUTED_VALUE"""),"")</f>
        <v/>
      </c>
      <c r="E20" s="31">
        <f>IFERROR(__xludf.DUMMYFUNCTION("""COMPUTED_VALUE"""),3.0)</f>
        <v>3</v>
      </c>
      <c r="F20" s="31" t="str">
        <f>IFERROR(__xludf.DUMMYFUNCTION("""COMPUTED_VALUE"""),"Archive")</f>
        <v>Archive</v>
      </c>
      <c r="G20" s="31">
        <f>IFERROR(__xludf.DUMMYFUNCTION("""COMPUTED_VALUE"""),2016.0)</f>
        <v>2016</v>
      </c>
      <c r="H20" s="31" t="str">
        <f>IFERROR(__xludf.DUMMYFUNCTION("""COMPUTED_VALUE"""),"Teaching, Workshop")</f>
        <v>Teaching, Workshop</v>
      </c>
      <c r="I20" s="31" t="str">
        <f>IFERROR(__xludf.DUMMYFUNCTION("""COMPUTED_VALUE"""),"Taegyoung Kim and Yumi Jung")</f>
        <v>Taegyoung Kim and Yumi Jung</v>
      </c>
      <c r="J20" s="31" t="str">
        <f>IFERROR(__xludf.DUMMYFUNCTION("""COMPUTED_VALUE"""),"NKgo Daum School")</f>
        <v>NKgo Daum School</v>
      </c>
      <c r="K20" s="31" t="str">
        <f>IFERROR(__xludf.DUMMYFUNCTION("""COMPUTED_VALUE"""),"")</f>
        <v/>
      </c>
      <c r="L20" s="32" t="str">
        <f>IFERROR(__xludf.DUMMYFUNCTION("""COMPUTED_VALUE"""),"http://taeyoonchoi.com/teaching/coding-0-to-1-nkgo/")</f>
        <v>http://taeyoonchoi.com/teaching/coding-0-to-1-nkgo/</v>
      </c>
      <c r="M20" s="32" t="str">
        <f>IFERROR(__xludf.DUMMYFUNCTION("""COMPUTED_VALUE"""),"http://taeyoonchoi.com/soft-care/uncertainty-school/")</f>
        <v>http://taeyoonchoi.com/soft-care/uncertainty-school/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>
      <c r="A21" s="30" t="str">
        <f>IFERROR(__xludf.DUMMYFUNCTION("""COMPUTED_VALUE"""),"Soft Care")</f>
        <v>Soft Care</v>
      </c>
      <c r="B21" s="30" t="str">
        <f>IFERROR(__xludf.DUMMYFUNCTION("""COMPUTED_VALUE"""),"Uncertainty School")</f>
        <v>Uncertainty School</v>
      </c>
      <c r="C21" s="30" t="str">
        <f>IFERROR(__xludf.DUMMYFUNCTION("""COMPUTED_VALUE"""),"Unlearning all the walls")</f>
        <v>Unlearning all the walls</v>
      </c>
      <c r="D21" s="31" t="str">
        <f>IFERROR(__xludf.DUMMYFUNCTION("""COMPUTED_VALUE"""),"workshop")</f>
        <v>workshop</v>
      </c>
      <c r="E21" s="31">
        <f>IFERROR(__xludf.DUMMYFUNCTION("""COMPUTED_VALUE"""),3.0)</f>
        <v>3</v>
      </c>
      <c r="F21" s="31" t="str">
        <f>IFERROR(__xludf.DUMMYFUNCTION("""COMPUTED_VALUE"""),"Archive")</f>
        <v>Archive</v>
      </c>
      <c r="G21" s="31">
        <f>IFERROR(__xludf.DUMMYFUNCTION("""COMPUTED_VALUE"""),2016.0)</f>
        <v>2016</v>
      </c>
      <c r="H21" s="31" t="str">
        <f>IFERROR(__xludf.DUMMYFUNCTION("""COMPUTED_VALUE"""),"Teaching")</f>
        <v>Teaching</v>
      </c>
      <c r="I21" s="31" t="str">
        <f>IFERROR(__xludf.DUMMYFUNCTION("""COMPUTED_VALUE"""),"Seoul Uni of Arts")</f>
        <v>Seoul Uni of Arts</v>
      </c>
      <c r="J21" s="31" t="str">
        <f>IFERROR(__xludf.DUMMYFUNCTION("""COMPUTED_VALUE"""),"")</f>
        <v/>
      </c>
      <c r="K21" s="31" t="str">
        <f>IFERROR(__xludf.DUMMYFUNCTION("""COMPUTED_VALUE"""),"")</f>
        <v/>
      </c>
      <c r="L21" s="31" t="str">
        <f>IFERROR(__xludf.DUMMYFUNCTION("""COMPUTED_VALUE"""),"")</f>
        <v/>
      </c>
      <c r="M21" s="32" t="str">
        <f>IFERROR(__xludf.DUMMYFUNCTION("""COMPUTED_VALUE"""),"http://taeyoonchoi.com/soft-care/uncertainty-school/workshop")</f>
        <v>http://taeyoonchoi.com/soft-care/uncertainty-school/workshop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>
      <c r="A22" s="30" t="str">
        <f>IFERROR(__xludf.DUMMYFUNCTION("""COMPUTED_VALUE"""),"Soft Care")</f>
        <v>Soft Care</v>
      </c>
      <c r="B22" s="30" t="str">
        <f>IFERROR(__xludf.DUMMYFUNCTION("""COMPUTED_VALUE"""),"Uncertainty School")</f>
        <v>Uncertainty School</v>
      </c>
      <c r="C22" s="30" t="str">
        <f>IFERROR(__xludf.DUMMYFUNCTION("""COMPUTED_VALUE"""),"Unlearning all the walls")</f>
        <v>Unlearning all the walls</v>
      </c>
      <c r="D22" s="31" t="str">
        <f>IFERROR(__xludf.DUMMYFUNCTION("""COMPUTED_VALUE"""),"book")</f>
        <v>book</v>
      </c>
      <c r="E22" s="31">
        <f>IFERROR(__xludf.DUMMYFUNCTION("""COMPUTED_VALUE"""),3.0)</f>
        <v>3</v>
      </c>
      <c r="F22" s="31" t="str">
        <f>IFERROR(__xludf.DUMMYFUNCTION("""COMPUTED_VALUE"""),"Archive")</f>
        <v>Archive</v>
      </c>
      <c r="G22" s="31" t="str">
        <f>IFERROR(__xludf.DUMMYFUNCTION("""COMPUTED_VALUE"""),"")</f>
        <v/>
      </c>
      <c r="H22" s="31" t="str">
        <f>IFERROR(__xludf.DUMMYFUNCTION("""COMPUTED_VALUE"""),"")</f>
        <v/>
      </c>
      <c r="I22" s="31" t="str">
        <f>IFERROR(__xludf.DUMMYFUNCTION("""COMPUTED_VALUE"""),"")</f>
        <v/>
      </c>
      <c r="J22" s="31" t="str">
        <f>IFERROR(__xludf.DUMMYFUNCTION("""COMPUTED_VALUE"""),"")</f>
        <v/>
      </c>
      <c r="K22" s="31" t="str">
        <f>IFERROR(__xludf.DUMMYFUNCTION("""COMPUTED_VALUE"""),"")</f>
        <v/>
      </c>
      <c r="L22" s="31" t="str">
        <f>IFERROR(__xludf.DUMMYFUNCTION("""COMPUTED_VALUE"""),"")</f>
        <v/>
      </c>
      <c r="M22" s="32" t="str">
        <f>IFERROR(__xludf.DUMMYFUNCTION("""COMPUTED_VALUE"""),"http://taeyoonchoi.com/soft-care/uncertainty-school/book")</f>
        <v>http://taeyoonchoi.com/soft-care/uncertainty-school/book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>
      <c r="A23" s="30" t="str">
        <f>IFERROR(__xludf.DUMMYFUNCTION("""COMPUTED_VALUE"""),"Soft Care")</f>
        <v>Soft Care</v>
      </c>
      <c r="B23" s="30" t="str">
        <f>IFERROR(__xludf.DUMMYFUNCTION("""COMPUTED_VALUE"""),"Art of Teaching")</f>
        <v>Art of Teaching</v>
      </c>
      <c r="C23" s="30">
        <f>IFERROR(__xludf.DUMMYFUNCTION("""COMPUTED_VALUE"""),2017.0)</f>
        <v>2017</v>
      </c>
      <c r="D23" s="31">
        <f>IFERROR(__xludf.DUMMYFUNCTION("""COMPUTED_VALUE"""),2017.0)</f>
        <v>2017</v>
      </c>
      <c r="E23" s="31">
        <f>IFERROR(__xludf.DUMMYFUNCTION("""COMPUTED_VALUE"""),3.0)</f>
        <v>3</v>
      </c>
      <c r="F23" s="31" t="str">
        <f>IFERROR(__xludf.DUMMYFUNCTION("""COMPUTED_VALUE"""),"Archive")</f>
        <v>Archive</v>
      </c>
      <c r="G23" s="31">
        <f>IFERROR(__xludf.DUMMYFUNCTION("""COMPUTED_VALUE"""),2017.0)</f>
        <v>2017</v>
      </c>
      <c r="H23" s="31" t="str">
        <f>IFERROR(__xludf.DUMMYFUNCTION("""COMPUTED_VALUE"""),"Teaching")</f>
        <v>Teaching</v>
      </c>
      <c r="I23" s="31" t="str">
        <f>IFERROR(__xludf.DUMMYFUNCTION("""COMPUTED_VALUE"""),"")</f>
        <v/>
      </c>
      <c r="J23" s="31" t="str">
        <f>IFERROR(__xludf.DUMMYFUNCTION("""COMPUTED_VALUE"""),"ITP")</f>
        <v>ITP</v>
      </c>
      <c r="K23" s="31" t="str">
        <f>IFERROR(__xludf.DUMMYFUNCTION("""COMPUTED_VALUE"""),"")</f>
        <v/>
      </c>
      <c r="L23" s="31" t="str">
        <f>IFERROR(__xludf.DUMMYFUNCTION("""COMPUTED_VALUE"""),"")</f>
        <v/>
      </c>
      <c r="M23" s="32" t="str">
        <f>IFERROR(__xludf.DUMMYFUNCTION("""COMPUTED_VALUE"""),"http://taeyoonchoi.com/soft-care/art-of-teaching/2017")</f>
        <v>http://taeyoonchoi.com/soft-care/art-of-teaching/2017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>
      <c r="A24" s="30" t="str">
        <f>IFERROR(__xludf.DUMMYFUNCTION("""COMPUTED_VALUE"""),"Soft Care")</f>
        <v>Soft Care</v>
      </c>
      <c r="B24" s="30" t="str">
        <f>IFERROR(__xludf.DUMMYFUNCTION("""COMPUTED_VALUE"""),"Art of Teaching")</f>
        <v>Art of Teaching</v>
      </c>
      <c r="C24" s="30">
        <f>IFERROR(__xludf.DUMMYFUNCTION("""COMPUTED_VALUE"""),2018.0)</f>
        <v>2018</v>
      </c>
      <c r="D24" s="31">
        <f>IFERROR(__xludf.DUMMYFUNCTION("""COMPUTED_VALUE"""),2018.0)</f>
        <v>2018</v>
      </c>
      <c r="E24" s="31">
        <f>IFERROR(__xludf.DUMMYFUNCTION("""COMPUTED_VALUE"""),3.0)</f>
        <v>3</v>
      </c>
      <c r="F24" s="31" t="str">
        <f>IFERROR(__xludf.DUMMYFUNCTION("""COMPUTED_VALUE"""),"Archive")</f>
        <v>Archive</v>
      </c>
      <c r="G24" s="31">
        <f>IFERROR(__xludf.DUMMYFUNCTION("""COMPUTED_VALUE"""),2018.0)</f>
        <v>2018</v>
      </c>
      <c r="H24" s="31" t="str">
        <f>IFERROR(__xludf.DUMMYFUNCTION("""COMPUTED_VALUE"""),"Teaching")</f>
        <v>Teaching</v>
      </c>
      <c r="I24" s="31" t="str">
        <f>IFERROR(__xludf.DUMMYFUNCTION("""COMPUTED_VALUE"""),"")</f>
        <v/>
      </c>
      <c r="J24" s="31" t="str">
        <f>IFERROR(__xludf.DUMMYFUNCTION("""COMPUTED_VALUE"""),"ITP")</f>
        <v>ITP</v>
      </c>
      <c r="K24" s="31" t="str">
        <f>IFERROR(__xludf.DUMMYFUNCTION("""COMPUTED_VALUE"""),"")</f>
        <v/>
      </c>
      <c r="L24" s="31" t="str">
        <f>IFERROR(__xludf.DUMMYFUNCTION("""COMPUTED_VALUE"""),"")</f>
        <v/>
      </c>
      <c r="M24" s="32" t="str">
        <f>IFERROR(__xludf.DUMMYFUNCTION("""COMPUTED_VALUE"""),"http://taeyoonchoi.com/soft-care/art-of-teaching/2018")</f>
        <v>http://taeyoonchoi.com/soft-care/art-of-teaching/2018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</row>
    <row r="25">
      <c r="A25" s="30" t="str">
        <f>IFERROR(__xludf.DUMMYFUNCTION("""COMPUTED_VALUE"""),"Soft Care")</f>
        <v>Soft Care</v>
      </c>
      <c r="B25" s="30" t="str">
        <f>IFERROR(__xludf.DUMMYFUNCTION("""COMPUTED_VALUE"""),"Art of Teaching")</f>
        <v>Art of Teaching</v>
      </c>
      <c r="C25" s="30" t="str">
        <f>IFERROR(__xludf.DUMMYFUNCTION("""COMPUTED_VALUE"""),"Eyeo Festival")</f>
        <v>Eyeo Festival</v>
      </c>
      <c r="D25" s="31" t="str">
        <f>IFERROR(__xludf.DUMMYFUNCTION("""COMPUTED_VALUE"""),"eyeo")</f>
        <v>eyeo</v>
      </c>
      <c r="E25" s="31">
        <f>IFERROR(__xludf.DUMMYFUNCTION("""COMPUTED_VALUE"""),3.0)</f>
        <v>3</v>
      </c>
      <c r="F25" s="31" t="str">
        <f>IFERROR(__xludf.DUMMYFUNCTION("""COMPUTED_VALUE"""),"Archive")</f>
        <v>Archive</v>
      </c>
      <c r="G25" s="31">
        <f>IFERROR(__xludf.DUMMYFUNCTION("""COMPUTED_VALUE"""),2017.0)</f>
        <v>2017</v>
      </c>
      <c r="H25" s="31" t="str">
        <f>IFERROR(__xludf.DUMMYFUNCTION("""COMPUTED_VALUE"""),"Teaching")</f>
        <v>Teaching</v>
      </c>
      <c r="I25" s="31" t="str">
        <f>IFERROR(__xludf.DUMMYFUNCTION("""COMPUTED_VALUE"""),"")</f>
        <v/>
      </c>
      <c r="J25" s="31" t="str">
        <f>IFERROR(__xludf.DUMMYFUNCTION("""COMPUTED_VALUE"""),"EYEO festivall, Walker Art Center")</f>
        <v>EYEO festivall, Walker Art Center</v>
      </c>
      <c r="K25" s="31" t="str">
        <f>IFERROR(__xludf.DUMMYFUNCTION("""COMPUTED_VALUE"""),"")</f>
        <v/>
      </c>
      <c r="L25" s="31" t="str">
        <f>IFERROR(__xludf.DUMMYFUNCTION("""COMPUTED_VALUE"""),"")</f>
        <v/>
      </c>
      <c r="M25" s="32" t="str">
        <f>IFERROR(__xludf.DUMMYFUNCTION("""COMPUTED_VALUE"""),"http://taeyoonchoi.com/soft-care/art-of-teaching/eyeo")</f>
        <v>http://taeyoonchoi.com/soft-care/art-of-teaching/eyeo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>
      <c r="A26" s="30" t="str">
        <f>IFERROR(__xludf.DUMMYFUNCTION("""COMPUTED_VALUE"""),"Soft Care")</f>
        <v>Soft Care</v>
      </c>
      <c r="B26" s="30" t="str">
        <f>IFERROR(__xludf.DUMMYFUNCTION("""COMPUTED_VALUE"""),"Art of Teaching")</f>
        <v>Art of Teaching</v>
      </c>
      <c r="C26" s="30" t="str">
        <f>IFERROR(__xludf.DUMMYFUNCTION("""COMPUTED_VALUE"""),"Designing for Participation")</f>
        <v>Designing for Participation</v>
      </c>
      <c r="D26" s="31" t="str">
        <f>IFERROR(__xludf.DUMMYFUNCTION("""COMPUTED_VALUE"""),"dfp")</f>
        <v>dfp</v>
      </c>
      <c r="E26" s="31">
        <f>IFERROR(__xludf.DUMMYFUNCTION("""COMPUTED_VALUE"""),3.0)</f>
        <v>3</v>
      </c>
      <c r="F26" s="31" t="str">
        <f>IFERROR(__xludf.DUMMYFUNCTION("""COMPUTED_VALUE"""),"Archive")</f>
        <v>Archive</v>
      </c>
      <c r="G26" s="31" t="str">
        <f>IFERROR(__xludf.DUMMYFUNCTION("""COMPUTED_VALUE"""),"")</f>
        <v/>
      </c>
      <c r="H26" s="31" t="str">
        <f>IFERROR(__xludf.DUMMYFUNCTION("""COMPUTED_VALUE"""),"")</f>
        <v/>
      </c>
      <c r="I26" s="31" t="str">
        <f>IFERROR(__xludf.DUMMYFUNCTION("""COMPUTED_VALUE"""),"")</f>
        <v/>
      </c>
      <c r="J26" s="31" t="str">
        <f>IFERROR(__xludf.DUMMYFUNCTION("""COMPUTED_VALUE"""),"")</f>
        <v/>
      </c>
      <c r="K26" s="31" t="str">
        <f>IFERROR(__xludf.DUMMYFUNCTION("""COMPUTED_VALUE"""),"")</f>
        <v/>
      </c>
      <c r="L26" s="32" t="str">
        <f>IFERROR(__xludf.DUMMYFUNCTION("""COMPUTED_VALUE"""),"http://taeyoonchoi.com/teaching/designing-for-participation/")</f>
        <v>http://taeyoonchoi.com/teaching/designing-for-participation/</v>
      </c>
      <c r="M26" s="32" t="str">
        <f>IFERROR(__xludf.DUMMYFUNCTION("""COMPUTED_VALUE"""),"http://taeyoonchoi.com/soft-care/art-of-teaching/dfp")</f>
        <v>http://taeyoonchoi.com/soft-care/art-of-teaching/dfp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>
      <c r="A27" s="30" t="str">
        <f>IFERROR(__xludf.DUMMYFUNCTION("""COMPUTED_VALUE"""),"Soft Care")</f>
        <v>Soft Care</v>
      </c>
      <c r="B27" s="30" t="str">
        <f>IFERROR(__xludf.DUMMYFUNCTION("""COMPUTED_VALUE"""),"To Remember and Forget")</f>
        <v>To Remember and Forget</v>
      </c>
      <c r="C27" s="30" t="str">
        <f>IFERROR(__xludf.DUMMYFUNCTION("""COMPUTED_VALUE"""),"")</f>
        <v/>
      </c>
      <c r="D27" s="31" t="str">
        <f>IFERROR(__xludf.DUMMYFUNCTION("""COMPUTED_VALUE"""),"")</f>
        <v/>
      </c>
      <c r="E27" s="31">
        <f>IFERROR(__xludf.DUMMYFUNCTION("""COMPUTED_VALUE"""),2.0)</f>
        <v>2</v>
      </c>
      <c r="F27" s="31" t="str">
        <f>IFERROR(__xludf.DUMMYFUNCTION("""COMPUTED_VALUE"""),"Archive")</f>
        <v>Archive</v>
      </c>
      <c r="G27" s="31">
        <f>IFERROR(__xludf.DUMMYFUNCTION("""COMPUTED_VALUE"""),2014.0)</f>
        <v>2014</v>
      </c>
      <c r="H27" s="31" t="str">
        <f>IFERROR(__xludf.DUMMYFUNCTION("""COMPUTED_VALUE"""),"Teaching")</f>
        <v>Teaching</v>
      </c>
      <c r="I27" s="31" t="str">
        <f>IFERROR(__xludf.DUMMYFUNCTION("""COMPUTED_VALUE"""),"")</f>
        <v/>
      </c>
      <c r="J27" s="31" t="str">
        <f>IFERROR(__xludf.DUMMYFUNCTION("""COMPUTED_VALUE"""),"ITP")</f>
        <v>ITP</v>
      </c>
      <c r="K27" s="31" t="str">
        <f>IFERROR(__xludf.DUMMYFUNCTION("""COMPUTED_VALUE"""),"")</f>
        <v/>
      </c>
      <c r="L27" s="32" t="str">
        <f>IFERROR(__xludf.DUMMYFUNCTION("""COMPUTED_VALUE"""),"https://github.com/tchoi8/RememberAndForget")</f>
        <v>https://github.com/tchoi8/RememberAndForget</v>
      </c>
      <c r="M27" s="32" t="str">
        <f>IFERROR(__xludf.DUMMYFUNCTION("""COMPUTED_VALUE"""),"http://taeyoonchoi.com/soft-care/to-remember-and-forget")</f>
        <v>http://taeyoonchoi.com/soft-care/to-remember-and-forget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>
      <c r="A28" s="30" t="str">
        <f>IFERROR(__xludf.DUMMYFUNCTION("""COMPUTED_VALUE"""),"Soft Care")</f>
        <v>Soft Care</v>
      </c>
      <c r="B28" s="30" t="str">
        <f>IFERROR(__xludf.DUMMYFUNCTION("""COMPUTED_VALUE"""),"Performing Participation")</f>
        <v>Performing Participation</v>
      </c>
      <c r="C28" s="30" t="str">
        <f>IFERROR(__xludf.DUMMYFUNCTION("""COMPUTED_VALUE"""),"")</f>
        <v/>
      </c>
      <c r="D28" s="31" t="str">
        <f>IFERROR(__xludf.DUMMYFUNCTION("""COMPUTED_VALUE"""),"")</f>
        <v/>
      </c>
      <c r="E28" s="31">
        <f>IFERROR(__xludf.DUMMYFUNCTION("""COMPUTED_VALUE"""),2.0)</f>
        <v>2</v>
      </c>
      <c r="F28" s="31" t="str">
        <f>IFERROR(__xludf.DUMMYFUNCTION("""COMPUTED_VALUE"""),"Archive")</f>
        <v>Archive</v>
      </c>
      <c r="G28" s="31">
        <f>IFERROR(__xludf.DUMMYFUNCTION("""COMPUTED_VALUE"""),2015.0)</f>
        <v>2015</v>
      </c>
      <c r="H28" s="31" t="str">
        <f>IFERROR(__xludf.DUMMYFUNCTION("""COMPUTED_VALUE"""),"Teaching")</f>
        <v>Teaching</v>
      </c>
      <c r="I28" s="31" t="str">
        <f>IFERROR(__xludf.DUMMYFUNCTION("""COMPUTED_VALUE"""),"")</f>
        <v/>
      </c>
      <c r="J28" s="31" t="str">
        <f>IFERROR(__xludf.DUMMYFUNCTION("""COMPUTED_VALUE"""),"ITP")</f>
        <v>ITP</v>
      </c>
      <c r="K28" s="31" t="str">
        <f>IFERROR(__xludf.DUMMYFUNCTION("""COMPUTED_VALUE"""),"")</f>
        <v/>
      </c>
      <c r="L28" s="32" t="str">
        <f>IFERROR(__xludf.DUMMYFUNCTION("""COMPUTED_VALUE"""),"https://github.com/tchoi8/PerformingParticipation")</f>
        <v>https://github.com/tchoi8/PerformingParticipation</v>
      </c>
      <c r="M28" s="32" t="str">
        <f>IFERROR(__xludf.DUMMYFUNCTION("""COMPUTED_VALUE"""),"http://taeyoonchoi.com/soft-care/performing-participation")</f>
        <v>http://taeyoonchoi.com/soft-care/performing-participation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</row>
    <row r="29">
      <c r="A29" s="30" t="str">
        <f>IFERROR(__xludf.DUMMYFUNCTION("""COMPUTED_VALUE"""),"Soft Care")</f>
        <v>Soft Care</v>
      </c>
      <c r="B29" s="30" t="str">
        <f>IFERROR(__xludf.DUMMYFUNCTION("""COMPUTED_VALUE"""),"Unlearning Disability")</f>
        <v>Unlearning Disability</v>
      </c>
      <c r="C29" s="30" t="str">
        <f>IFERROR(__xludf.DUMMYFUNCTION("""COMPUTED_VALUE"""),"Artificial Advancement")</f>
        <v>Artificial Advancement</v>
      </c>
      <c r="D29" s="31" t="str">
        <f>IFERROR(__xludf.DUMMYFUNCTION("""COMPUTED_VALUE"""),"artifical advancement")</f>
        <v>artifical advancement</v>
      </c>
      <c r="E29" s="31">
        <f>IFERROR(__xludf.DUMMYFUNCTION("""COMPUTED_VALUE"""),3.0)</f>
        <v>3</v>
      </c>
      <c r="F29" s="31" t="str">
        <f>IFERROR(__xludf.DUMMYFUNCTION("""COMPUTED_VALUE"""),"Archive")</f>
        <v>Archive</v>
      </c>
      <c r="G29" s="31" t="str">
        <f>IFERROR(__xludf.DUMMYFUNCTION("""COMPUTED_VALUE"""),"")</f>
        <v/>
      </c>
      <c r="H29" s="31" t="str">
        <f>IFERROR(__xludf.DUMMYFUNCTION("""COMPUTED_VALUE"""),"")</f>
        <v/>
      </c>
      <c r="I29" s="31" t="str">
        <f>IFERROR(__xludf.DUMMYFUNCTION("""COMPUTED_VALUE"""),"")</f>
        <v/>
      </c>
      <c r="J29" s="31" t="str">
        <f>IFERROR(__xludf.DUMMYFUNCTION("""COMPUTED_VALUE"""),"")</f>
        <v/>
      </c>
      <c r="K29" s="31" t="str">
        <f>IFERROR(__xludf.DUMMYFUNCTION("""COMPUTED_VALUE"""),"")</f>
        <v/>
      </c>
      <c r="L29" s="31" t="str">
        <f>IFERROR(__xludf.DUMMYFUNCTION("""COMPUTED_VALUE"""),"")</f>
        <v/>
      </c>
      <c r="M29" s="32" t="str">
        <f>IFERROR(__xludf.DUMMYFUNCTION("""COMPUTED_VALUE"""),"http://taeyoonchoi.com/soft-care/unlearning-disability/artifical-advancement")</f>
        <v>http://taeyoonchoi.com/soft-care/unlearning-disability/artifical-advancement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</row>
    <row r="30">
      <c r="A30" s="30" t="str">
        <f>IFERROR(__xludf.DUMMYFUNCTION("""COMPUTED_VALUE"""),"Soft Care")</f>
        <v>Soft Care</v>
      </c>
      <c r="B30" s="30" t="str">
        <f>IFERROR(__xludf.DUMMYFUNCTION("""COMPUTED_VALUE"""),"Processing Community Day")</f>
        <v>Processing Community Day</v>
      </c>
      <c r="C30" s="30" t="str">
        <f>IFERROR(__xludf.DUMMYFUNCTION("""COMPUTED_VALUE"""),"")</f>
        <v/>
      </c>
      <c r="D30" s="31" t="str">
        <f>IFERROR(__xludf.DUMMYFUNCTION("""COMPUTED_VALUE"""),"")</f>
        <v/>
      </c>
      <c r="E30" s="31">
        <f>IFERROR(__xludf.DUMMYFUNCTION("""COMPUTED_VALUE"""),2.0)</f>
        <v>2</v>
      </c>
      <c r="F30" s="31" t="str">
        <f>IFERROR(__xludf.DUMMYFUNCTION("""COMPUTED_VALUE"""),"Archive")</f>
        <v>Archive</v>
      </c>
      <c r="G30" s="31" t="str">
        <f>IFERROR(__xludf.DUMMYFUNCTION("""COMPUTED_VALUE"""),"")</f>
        <v/>
      </c>
      <c r="H30" s="31" t="str">
        <f>IFERROR(__xludf.DUMMYFUNCTION("""COMPUTED_VALUE"""),"Curating")</f>
        <v>Curating</v>
      </c>
      <c r="I30" s="31" t="str">
        <f>IFERROR(__xludf.DUMMYFUNCTION("""COMPUTED_VALUE"""),"")</f>
        <v/>
      </c>
      <c r="J30" s="31" t="str">
        <f>IFERROR(__xludf.DUMMYFUNCTION("""COMPUTED_VALUE"""),"")</f>
        <v/>
      </c>
      <c r="K30" s="31" t="str">
        <f>IFERROR(__xludf.DUMMYFUNCTION("""COMPUTED_VALUE"""),"")</f>
        <v/>
      </c>
      <c r="L30" s="31" t="str">
        <f>IFERROR(__xludf.DUMMYFUNCTION("""COMPUTED_VALUE"""),"")</f>
        <v/>
      </c>
      <c r="M30" s="32" t="str">
        <f>IFERROR(__xludf.DUMMYFUNCTION("""COMPUTED_VALUE"""),"http://taeyoonchoi.com/soft-care/processing-community-day")</f>
        <v>http://taeyoonchoi.com/soft-care/processing-community-day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</row>
    <row r="31">
      <c r="A31" s="30" t="str">
        <f>IFERROR(__xludf.DUMMYFUNCTION("""COMPUTED_VALUE"""),"Soft Care")</f>
        <v>Soft Care</v>
      </c>
      <c r="B31" s="30" t="str">
        <f>IFERROR(__xludf.DUMMYFUNCTION("""COMPUTED_VALUE"""),"Unlearning Disability")</f>
        <v>Unlearning Disability</v>
      </c>
      <c r="C31" s="30" t="str">
        <f>IFERROR(__xludf.DUMMYFUNCTION("""COMPUTED_VALUE"""),"Disability Reading Group")</f>
        <v>Disability Reading Group</v>
      </c>
      <c r="D31" s="31" t="str">
        <f>IFERROR(__xludf.DUMMYFUNCTION("""COMPUTED_VALUE"""),"disability reading group")</f>
        <v>disability reading group</v>
      </c>
      <c r="E31" s="31">
        <f>IFERROR(__xludf.DUMMYFUNCTION("""COMPUTED_VALUE"""),3.0)</f>
        <v>3</v>
      </c>
      <c r="F31" s="31" t="str">
        <f>IFERROR(__xludf.DUMMYFUNCTION("""COMPUTED_VALUE"""),"Archive")</f>
        <v>Archive</v>
      </c>
      <c r="G31" s="31" t="str">
        <f>IFERROR(__xludf.DUMMYFUNCTION("""COMPUTED_VALUE"""),"")</f>
        <v/>
      </c>
      <c r="H31" s="31" t="str">
        <f>IFERROR(__xludf.DUMMYFUNCTION("""COMPUTED_VALUE"""),"")</f>
        <v/>
      </c>
      <c r="I31" s="31" t="str">
        <f>IFERROR(__xludf.DUMMYFUNCTION("""COMPUTED_VALUE"""),"")</f>
        <v/>
      </c>
      <c r="J31" s="31" t="str">
        <f>IFERROR(__xludf.DUMMYFUNCTION("""COMPUTED_VALUE"""),"")</f>
        <v/>
      </c>
      <c r="K31" s="31" t="str">
        <f>IFERROR(__xludf.DUMMYFUNCTION("""COMPUTED_VALUE"""),"")</f>
        <v/>
      </c>
      <c r="L31" s="31" t="str">
        <f>IFERROR(__xludf.DUMMYFUNCTION("""COMPUTED_VALUE"""),"")</f>
        <v/>
      </c>
      <c r="M31" s="32" t="str">
        <f>IFERROR(__xludf.DUMMYFUNCTION("""COMPUTED_VALUE"""),"http://taeyoonchoi.com/soft-care/unlearning-disability/disability-reading-group")</f>
        <v>http://taeyoonchoi.com/soft-care/unlearning-disability/disability-reading-group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</row>
    <row r="32">
      <c r="A32" s="30" t="str">
        <f>IFERROR(__xludf.DUMMYFUNCTION("""COMPUTED_VALUE"""),"Soft Care")</f>
        <v>Soft Care</v>
      </c>
      <c r="B32" s="30" t="str">
        <f>IFERROR(__xludf.DUMMYFUNCTION("""COMPUTED_VALUE"""),"Unlearning Disability")</f>
        <v>Unlearning Disability</v>
      </c>
      <c r="C32" s="30" t="str">
        <f>IFERROR(__xludf.DUMMYFUNCTION("""COMPUTED_VALUE"""),"University of Seoul")</f>
        <v>University of Seoul</v>
      </c>
      <c r="D32" s="31" t="str">
        <f>IFERROR(__xludf.DUMMYFUNCTION("""COMPUTED_VALUE"""),"")</f>
        <v/>
      </c>
      <c r="E32" s="31" t="str">
        <f>IFERROR(__xludf.DUMMYFUNCTION("""COMPUTED_VALUE"""),"")</f>
        <v/>
      </c>
      <c r="F32" s="31" t="str">
        <f>IFERROR(__xludf.DUMMYFUNCTION("""COMPUTED_VALUE"""),"")</f>
        <v/>
      </c>
      <c r="G32" s="31" t="str">
        <f>IFERROR(__xludf.DUMMYFUNCTION("""COMPUTED_VALUE"""),"")</f>
        <v/>
      </c>
      <c r="H32" s="31" t="str">
        <f>IFERROR(__xludf.DUMMYFUNCTION("""COMPUTED_VALUE"""),"")</f>
        <v/>
      </c>
      <c r="I32" s="31" t="str">
        <f>IFERROR(__xludf.DUMMYFUNCTION("""COMPUTED_VALUE"""),"")</f>
        <v/>
      </c>
      <c r="J32" s="31" t="str">
        <f>IFERROR(__xludf.DUMMYFUNCTION("""COMPUTED_VALUE"""),"")</f>
        <v/>
      </c>
      <c r="K32" s="31" t="str">
        <f>IFERROR(__xludf.DUMMYFUNCTION("""COMPUTED_VALUE"""),"")</f>
        <v/>
      </c>
      <c r="L32" s="31" t="str">
        <f>IFERROR(__xludf.DUMMYFUNCTION("""COMPUTED_VALUE"""),"")</f>
        <v/>
      </c>
      <c r="M32" s="31" t="str">
        <f>IFERROR(__xludf.DUMMYFUNCTION("""COMPUTED_VALUE"""),"")</f>
        <v/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</row>
    <row r="33">
      <c r="A33" s="30" t="str">
        <f>IFERROR(__xludf.DUMMYFUNCTION("""COMPUTED_VALUE"""),"Soft Care")</f>
        <v>Soft Care</v>
      </c>
      <c r="B33" s="30" t="str">
        <f>IFERROR(__xludf.DUMMYFUNCTION("""COMPUTED_VALUE"""),"Ghost Box")</f>
        <v>Ghost Box</v>
      </c>
      <c r="C33" s="30" t="str">
        <f>IFERROR(__xludf.DUMMYFUNCTION("""COMPUTED_VALUE"""),"Ghost Box")</f>
        <v>Ghost Box</v>
      </c>
      <c r="D33" s="31" t="str">
        <f>IFERROR(__xludf.DUMMYFUNCTION("""COMPUTED_VALUE"""),"ghost box")</f>
        <v>ghost box</v>
      </c>
      <c r="E33" s="31">
        <f>IFERROR(__xludf.DUMMYFUNCTION("""COMPUTED_VALUE"""),3.0)</f>
        <v>3</v>
      </c>
      <c r="F33" s="31" t="str">
        <f>IFERROR(__xludf.DUMMYFUNCTION("""COMPUTED_VALUE"""),"Archive")</f>
        <v>Archive</v>
      </c>
      <c r="G33" s="31" t="str">
        <f>IFERROR(__xludf.DUMMYFUNCTION("""COMPUTED_VALUE"""),"")</f>
        <v/>
      </c>
      <c r="H33" s="31" t="str">
        <f>IFERROR(__xludf.DUMMYFUNCTION("""COMPUTED_VALUE"""),"Electronics")</f>
        <v>Electronics</v>
      </c>
      <c r="I33" s="31" t="str">
        <f>IFERROR(__xludf.DUMMYFUNCTION("""COMPUTED_VALUE"""),"")</f>
        <v/>
      </c>
      <c r="J33" s="31" t="str">
        <f>IFERROR(__xludf.DUMMYFUNCTION("""COMPUTED_VALUE"""),"")</f>
        <v/>
      </c>
      <c r="K33" s="31" t="str">
        <f>IFERROR(__xludf.DUMMYFUNCTION("""COMPUTED_VALUE"""),"")</f>
        <v/>
      </c>
      <c r="L33" s="32" t="str">
        <f>IFERROR(__xludf.DUMMYFUNCTION("""COMPUTED_VALUE"""),"http://taeyoonchoi.com/2013/04/ghost-box/")</f>
        <v>http://taeyoonchoi.com/2013/04/ghost-box/</v>
      </c>
      <c r="M33" s="32" t="str">
        <f>IFERROR(__xludf.DUMMYFUNCTION("""COMPUTED_VALUE"""),"http://taeyoonchoi.com/soft-care/ghost-box/ghost-box")</f>
        <v>http://taeyoonchoi.com/soft-care/ghost-box/ghost-box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>
      <c r="A34" s="30" t="str">
        <f>IFERROR(__xludf.DUMMYFUNCTION("""COMPUTED_VALUE"""),"")</f>
        <v/>
      </c>
      <c r="B34" s="30" t="str">
        <f>IFERROR(__xludf.DUMMYFUNCTION("""COMPUTED_VALUE"""),"")</f>
        <v/>
      </c>
      <c r="C34" s="30" t="str">
        <f>IFERROR(__xludf.DUMMYFUNCTION("""COMPUTED_VALUE"""),"")</f>
        <v/>
      </c>
      <c r="D34" s="31" t="str">
        <f>IFERROR(__xludf.DUMMYFUNCTION("""COMPUTED_VALUE"""),"")</f>
        <v/>
      </c>
      <c r="E34" s="31" t="str">
        <f>IFERROR(__xludf.DUMMYFUNCTION("""COMPUTED_VALUE"""),"")</f>
        <v/>
      </c>
      <c r="F34" s="31" t="str">
        <f>IFERROR(__xludf.DUMMYFUNCTION("""COMPUTED_VALUE"""),"")</f>
        <v/>
      </c>
      <c r="G34" s="31" t="str">
        <f>IFERROR(__xludf.DUMMYFUNCTION("""COMPUTED_VALUE"""),"")</f>
        <v/>
      </c>
      <c r="H34" s="31" t="str">
        <f>IFERROR(__xludf.DUMMYFUNCTION("""COMPUTED_VALUE"""),"")</f>
        <v/>
      </c>
      <c r="I34" s="31" t="str">
        <f>IFERROR(__xludf.DUMMYFUNCTION("""COMPUTED_VALUE"""),"")</f>
        <v/>
      </c>
      <c r="J34" s="31" t="str">
        <f>IFERROR(__xludf.DUMMYFUNCTION("""COMPUTED_VALUE"""),"")</f>
        <v/>
      </c>
      <c r="K34" s="31" t="str">
        <f>IFERROR(__xludf.DUMMYFUNCTION("""COMPUTED_VALUE"""),"")</f>
        <v/>
      </c>
      <c r="L34" s="31" t="str">
        <f>IFERROR(__xludf.DUMMYFUNCTION("""COMPUTED_VALUE"""),"")</f>
        <v/>
      </c>
      <c r="M34" s="31" t="str">
        <f>IFERROR(__xludf.DUMMYFUNCTION("""COMPUTED_VALUE"""),"")</f>
        <v/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</row>
    <row r="35">
      <c r="A35" s="30" t="str">
        <f>IFERROR(__xludf.DUMMYFUNCTION("""COMPUTED_VALUE"""),"Poetic Computation")</f>
        <v>Poetic Computation</v>
      </c>
      <c r="B35" s="30" t="str">
        <f>IFERROR(__xludf.DUMMYFUNCTION("""COMPUTED_VALUE"""),"Signing Coders")</f>
        <v>Signing Coders</v>
      </c>
      <c r="C35" s="30" t="str">
        <f>IFERROR(__xludf.DUMMYFUNCTION("""COMPUTED_VALUE"""),"Workshop")</f>
        <v>Workshop</v>
      </c>
      <c r="D35" s="31" t="str">
        <f>IFERROR(__xludf.DUMMYFUNCTION("""COMPUTED_VALUE"""),"workshop")</f>
        <v>workshop</v>
      </c>
      <c r="E35" s="31">
        <f>IFERROR(__xludf.DUMMYFUNCTION("""COMPUTED_VALUE"""),3.0)</f>
        <v>3</v>
      </c>
      <c r="F35" s="31" t="str">
        <f>IFERROR(__xludf.DUMMYFUNCTION("""COMPUTED_VALUE"""),"")</f>
        <v/>
      </c>
      <c r="G35" s="31">
        <f>IFERROR(__xludf.DUMMYFUNCTION("""COMPUTED_VALUE"""),2016.0)</f>
        <v>2016</v>
      </c>
      <c r="H35" s="31" t="str">
        <f>IFERROR(__xludf.DUMMYFUNCTION("""COMPUTED_VALUE"""),"Teaching")</f>
        <v>Teaching</v>
      </c>
      <c r="I35" s="31" t="str">
        <f>IFERROR(__xludf.DUMMYFUNCTION("""COMPUTED_VALUE"""),"")</f>
        <v/>
      </c>
      <c r="J35" s="31" t="str">
        <f>IFERROR(__xludf.DUMMYFUNCTION("""COMPUTED_VALUE"""),"BRIC")</f>
        <v>BRIC</v>
      </c>
      <c r="K35" s="31" t="str">
        <f>IFERROR(__xludf.DUMMYFUNCTION("""COMPUTED_VALUE"""),"")</f>
        <v/>
      </c>
      <c r="L35" s="32" t="str">
        <f>IFERROR(__xludf.DUMMYFUNCTION("""COMPUTED_VALUE"""),"http://taeyoonchoi.com/teaching/signing-coders/")</f>
        <v>http://taeyoonchoi.com/teaching/signing-coders/</v>
      </c>
      <c r="M35" s="32" t="str">
        <f>IFERROR(__xludf.DUMMYFUNCTION("""COMPUTED_VALUE"""),"http://taeyoonchoi.com/poetic-computation/signing-coders/workshop")</f>
        <v>http://taeyoonchoi.com/poetic-computation/signing-coders/workshop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>
      <c r="A36" s="30" t="str">
        <f>IFERROR(__xludf.DUMMYFUNCTION("""COMPUTED_VALUE"""),"Poetic Computation")</f>
        <v>Poetic Computation</v>
      </c>
      <c r="B36" s="30" t="str">
        <f>IFERROR(__xludf.DUMMYFUNCTION("""COMPUTED_VALUE"""),"Signing Coders")</f>
        <v>Signing Coders</v>
      </c>
      <c r="C36" s="30" t="str">
        <f>IFERROR(__xludf.DUMMYFUNCTION("""COMPUTED_VALUE"""),"Workshop #2")</f>
        <v>Workshop #2</v>
      </c>
      <c r="D36" s="31" t="str">
        <f>IFERROR(__xludf.DUMMYFUNCTION("""COMPUTED_VALUE"""),"workshop2")</f>
        <v>workshop2</v>
      </c>
      <c r="E36" s="31">
        <f>IFERROR(__xludf.DUMMYFUNCTION("""COMPUTED_VALUE"""),3.0)</f>
        <v>3</v>
      </c>
      <c r="F36" s="31" t="str">
        <f>IFERROR(__xludf.DUMMYFUNCTION("""COMPUTED_VALUE"""),"")</f>
        <v/>
      </c>
      <c r="G36" s="31">
        <f>IFERROR(__xludf.DUMMYFUNCTION("""COMPUTED_VALUE"""),2016.0)</f>
        <v>2016</v>
      </c>
      <c r="H36" s="31" t="str">
        <f>IFERROR(__xludf.DUMMYFUNCTION("""COMPUTED_VALUE"""),"Teaching")</f>
        <v>Teaching</v>
      </c>
      <c r="I36" s="31" t="str">
        <f>IFERROR(__xludf.DUMMYFUNCTION("""COMPUTED_VALUE"""),"")</f>
        <v/>
      </c>
      <c r="J36" s="31" t="str">
        <f>IFERROR(__xludf.DUMMYFUNCTION("""COMPUTED_VALUE"""),"BRIC")</f>
        <v>BRIC</v>
      </c>
      <c r="K36" s="31" t="str">
        <f>IFERROR(__xludf.DUMMYFUNCTION("""COMPUTED_VALUE"""),"")</f>
        <v/>
      </c>
      <c r="L36" s="32" t="str">
        <f>IFERROR(__xludf.DUMMYFUNCTION("""COMPUTED_VALUE"""),"http://taeyoonchoi.com/signing-coders-2/")</f>
        <v>http://taeyoonchoi.com/signing-coders-2/</v>
      </c>
      <c r="M36" s="32" t="str">
        <f>IFERROR(__xludf.DUMMYFUNCTION("""COMPUTED_VALUE"""),"http://taeyoonchoi.com/poetic-computation/signing-coders/workshop2")</f>
        <v>http://taeyoonchoi.com/poetic-computation/signing-coders/workshop2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>
      <c r="A37" s="30" t="str">
        <f>IFERROR(__xludf.DUMMYFUNCTION("""COMPUTED_VALUE"""),"Poetic Computation")</f>
        <v>Poetic Computation</v>
      </c>
      <c r="B37" s="30" t="str">
        <f>IFERROR(__xludf.DUMMYFUNCTION("""COMPUTED_VALUE"""),"Coding 0 to 1")</f>
        <v>Coding 0 to 1</v>
      </c>
      <c r="C37" s="30" t="str">
        <f>IFERROR(__xludf.DUMMYFUNCTION("""COMPUTED_VALUE"""),"North Korean students")</f>
        <v>North Korean students</v>
      </c>
      <c r="D37" s="31" t="str">
        <f>IFERROR(__xludf.DUMMYFUNCTION("""COMPUTED_VALUE"""),"north korean students")</f>
        <v>north korean students</v>
      </c>
      <c r="E37" s="31">
        <f>IFERROR(__xludf.DUMMYFUNCTION("""COMPUTED_VALUE"""),2.0)</f>
        <v>2</v>
      </c>
      <c r="F37" s="31" t="str">
        <f>IFERROR(__xludf.DUMMYFUNCTION("""COMPUTED_VALUE"""),"")</f>
        <v/>
      </c>
      <c r="G37" s="31" t="str">
        <f>IFERROR(__xludf.DUMMYFUNCTION("""COMPUTED_VALUE"""),"")</f>
        <v/>
      </c>
      <c r="H37" s="31" t="str">
        <f>IFERROR(__xludf.DUMMYFUNCTION("""COMPUTED_VALUE"""),"Teaching")</f>
        <v>Teaching</v>
      </c>
      <c r="I37" s="31" t="str">
        <f>IFERROR(__xludf.DUMMYFUNCTION("""COMPUTED_VALUE"""),"")</f>
        <v/>
      </c>
      <c r="J37" s="31" t="str">
        <f>IFERROR(__xludf.DUMMYFUNCTION("""COMPUTED_VALUE"""),"US Embassy")</f>
        <v>US Embassy</v>
      </c>
      <c r="K37" s="31" t="str">
        <f>IFERROR(__xludf.DUMMYFUNCTION("""COMPUTED_VALUE"""),"")</f>
        <v/>
      </c>
      <c r="L37" s="32" t="str">
        <f>IFERROR(__xludf.DUMMYFUNCTION("""COMPUTED_VALUE"""),"https://github.com/tchoi8/grid")</f>
        <v>https://github.com/tchoi8/grid</v>
      </c>
      <c r="M37" s="32" t="str">
        <f>IFERROR(__xludf.DUMMYFUNCTION("""COMPUTED_VALUE"""),"http://taeyoonchoi.com/poetic-computation/coding-0-to-1")</f>
        <v>http://taeyoonchoi.com/poetic-computation/coding-0-to-1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>
      <c r="A38" s="30"/>
      <c r="B38" s="30"/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</row>
    <row r="39">
      <c r="A39" s="30"/>
      <c r="B39" s="30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>
      <c r="A40" s="30"/>
      <c r="B40" s="30"/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>
      <c r="A41" s="30"/>
      <c r="B41" s="30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>
      <c r="A42" s="30"/>
      <c r="B42" s="30"/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>
      <c r="A43" s="30"/>
      <c r="B43" s="30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>
      <c r="A44" s="30"/>
      <c r="B44" s="30"/>
      <c r="C44" s="30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>
      <c r="A45" s="30"/>
      <c r="B45" s="30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>
      <c r="A46" s="22" t="str">
        <f>IFERROR(__xludf.DUMMYFUNCTION("unique('Poetic Comp'!A2:M252)"),"Poetic Computation")</f>
        <v>Poetic Computation</v>
      </c>
      <c r="B46" s="23" t="str">
        <f>IFERROR(__xludf.DUMMYFUNCTION("""COMPUTED_VALUE"""),"")</f>
        <v/>
      </c>
      <c r="C46" s="23" t="str">
        <f>IFERROR(__xludf.DUMMYFUNCTION("""COMPUTED_VALUE"""),"")</f>
        <v/>
      </c>
      <c r="D46" s="25" t="str">
        <f>IFERROR(__xludf.DUMMYFUNCTION("""COMPUTED_VALUE"""),"")</f>
        <v/>
      </c>
      <c r="E46" s="25">
        <f>IFERROR(__xludf.DUMMYFUNCTION("""COMPUTED_VALUE"""),1.0)</f>
        <v>1</v>
      </c>
      <c r="F46" s="25" t="str">
        <f>IFERROR(__xludf.DUMMYFUNCTION("""COMPUTED_VALUE"""),"")</f>
        <v/>
      </c>
      <c r="G46" s="25" t="str">
        <f>IFERROR(__xludf.DUMMYFUNCTION("""COMPUTED_VALUE"""),"2013~")</f>
        <v>2013~</v>
      </c>
      <c r="H46" s="25" t="str">
        <f>IFERROR(__xludf.DUMMYFUNCTION("""COMPUTED_VALUE"""),"")</f>
        <v/>
      </c>
      <c r="I46" s="25" t="str">
        <f>IFERROR(__xludf.DUMMYFUNCTION("""COMPUTED_VALUE"""),"")</f>
        <v/>
      </c>
      <c r="J46" s="25" t="str">
        <f>IFERROR(__xludf.DUMMYFUNCTION("""COMPUTED_VALUE"""),"")</f>
        <v/>
      </c>
      <c r="K46" s="25" t="str">
        <f>IFERROR(__xludf.DUMMYFUNCTION("""COMPUTED_VALUE"""),"")</f>
        <v/>
      </c>
      <c r="L46" s="25" t="str">
        <f>IFERROR(__xludf.DUMMYFUNCTION("""COMPUTED_VALUE"""),"")</f>
        <v/>
      </c>
      <c r="M46" s="29" t="str">
        <f>IFERROR(__xludf.DUMMYFUNCTION("""COMPUTED_VALUE"""),"http://taeyoonchoi.com/poetic-computation")</f>
        <v>http://taeyoonchoi.com/poetic-computation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>
      <c r="A47" s="30" t="str">
        <f>IFERROR(__xludf.DUMMYFUNCTION("""COMPUTED_VALUE"""),"")</f>
        <v/>
      </c>
      <c r="B47" s="30" t="str">
        <f>IFERROR(__xludf.DUMMYFUNCTION("""COMPUTED_VALUE"""),"")</f>
        <v/>
      </c>
      <c r="C47" s="30" t="str">
        <f>IFERROR(__xludf.DUMMYFUNCTION("""COMPUTED_VALUE"""),"")</f>
        <v/>
      </c>
      <c r="D47" s="30" t="str">
        <f>IFERROR(__xludf.DUMMYFUNCTION("""COMPUTED_VALUE"""),"")</f>
        <v/>
      </c>
      <c r="E47" s="30" t="str">
        <f>IFERROR(__xludf.DUMMYFUNCTION("""COMPUTED_VALUE"""),"")</f>
        <v/>
      </c>
      <c r="F47" s="30" t="str">
        <f>IFERROR(__xludf.DUMMYFUNCTION("""COMPUTED_VALUE"""),"")</f>
        <v/>
      </c>
      <c r="G47" s="30" t="str">
        <f>IFERROR(__xludf.DUMMYFUNCTION("""COMPUTED_VALUE"""),"")</f>
        <v/>
      </c>
      <c r="H47" s="30" t="str">
        <f>IFERROR(__xludf.DUMMYFUNCTION("""COMPUTED_VALUE"""),"")</f>
        <v/>
      </c>
      <c r="I47" s="30" t="str">
        <f>IFERROR(__xludf.DUMMYFUNCTION("""COMPUTED_VALUE"""),"")</f>
        <v/>
      </c>
      <c r="J47" s="30" t="str">
        <f>IFERROR(__xludf.DUMMYFUNCTION("""COMPUTED_VALUE"""),"")</f>
        <v/>
      </c>
      <c r="K47" s="30" t="str">
        <f>IFERROR(__xludf.DUMMYFUNCTION("""COMPUTED_VALUE"""),"")</f>
        <v/>
      </c>
      <c r="L47" s="30" t="str">
        <f>IFERROR(__xludf.DUMMYFUNCTION("""COMPUTED_VALUE"""),"")</f>
        <v/>
      </c>
      <c r="M47" s="30" t="str">
        <f>IFERROR(__xludf.DUMMYFUNCTION("""COMPUTED_VALUE"""),"")</f>
        <v/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>
      <c r="A48" s="30" t="str">
        <f>IFERROR(__xludf.DUMMYFUNCTION("""COMPUTED_VALUE"""),"Poetic Computation")</f>
        <v>Poetic Computation</v>
      </c>
      <c r="B48" s="30" t="str">
        <f>IFERROR(__xludf.DUMMYFUNCTION("""COMPUTED_VALUE"""),"Handmade Computer")</f>
        <v>Handmade Computer</v>
      </c>
      <c r="C48" s="30" t="str">
        <f>IFERROR(__xludf.DUMMYFUNCTION("""COMPUTED_VALUE"""),"")</f>
        <v/>
      </c>
      <c r="D48" s="30" t="str">
        <f>IFERROR(__xludf.DUMMYFUNCTION("""COMPUTED_VALUE"""),"")</f>
        <v/>
      </c>
      <c r="E48" s="30">
        <f>IFERROR(__xludf.DUMMYFUNCTION("""COMPUTED_VALUE"""),2.0)</f>
        <v>2</v>
      </c>
      <c r="F48" s="30" t="str">
        <f>IFERROR(__xludf.DUMMYFUNCTION("""COMPUTED_VALUE"""),"")</f>
        <v/>
      </c>
      <c r="G48" s="30">
        <f>IFERROR(__xludf.DUMMYFUNCTION("""COMPUTED_VALUE"""),2014.0)</f>
        <v>2014</v>
      </c>
      <c r="H48" s="30" t="str">
        <f>IFERROR(__xludf.DUMMYFUNCTION("""COMPUTED_VALUE"""),"Projects, Drawings")</f>
        <v>Projects, Drawings</v>
      </c>
      <c r="I48" s="30" t="str">
        <f>IFERROR(__xludf.DUMMYFUNCTION("""COMPUTED_VALUE"""),"")</f>
        <v/>
      </c>
      <c r="J48" s="30" t="str">
        <f>IFERROR(__xludf.DUMMYFUNCTION("""COMPUTED_VALUE"""),"")</f>
        <v/>
      </c>
      <c r="K48" s="30" t="str">
        <f>IFERROR(__xludf.DUMMYFUNCTION("""COMPUTED_VALUE"""),"")</f>
        <v/>
      </c>
      <c r="L48" s="78" t="str">
        <f>IFERROR(__xludf.DUMMYFUNCTION("""COMPUTED_VALUE"""),"http://taeyoonchoi.com/projects/handmade-computer/")</f>
        <v>http://taeyoonchoi.com/projects/handmade-computer/</v>
      </c>
      <c r="M48" s="78" t="str">
        <f>IFERROR(__xludf.DUMMYFUNCTION("""COMPUTED_VALUE"""),"http://taeyoonchoi.com/poetic-computation/handmade-computer")</f>
        <v>http://taeyoonchoi.com/poetic-computation/handmade-computer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>
      <c r="A49" s="30" t="str">
        <f>IFERROR(__xludf.DUMMYFUNCTION("""COMPUTED_VALUE"""),"Poetic Computation")</f>
        <v>Poetic Computation</v>
      </c>
      <c r="B49" s="30" t="str">
        <f>IFERROR(__xludf.DUMMYFUNCTION("""COMPUTED_VALUE"""),"Handmade Computer")</f>
        <v>Handmade Computer</v>
      </c>
      <c r="C49" s="30" t="str">
        <f>IFERROR(__xludf.DUMMYFUNCTION("""COMPUTED_VALUE"""),"1-Bit Computer")</f>
        <v>1-Bit Computer</v>
      </c>
      <c r="D49" s="30" t="str">
        <f>IFERROR(__xludf.DUMMYFUNCTION("""COMPUTED_VALUE"""),"1-bit computer")</f>
        <v>1-bit computer</v>
      </c>
      <c r="E49" s="30">
        <f>IFERROR(__xludf.DUMMYFUNCTION("""COMPUTED_VALUE"""),2.0)</f>
        <v>2</v>
      </c>
      <c r="F49" s="79" t="str">
        <f>IFERROR(__xludf.DUMMYFUNCTION("""COMPUTED_VALUE"""),"")</f>
        <v/>
      </c>
      <c r="G49" s="79" t="str">
        <f>IFERROR(__xludf.DUMMYFUNCTION("""COMPUTED_VALUE"""),"")</f>
        <v/>
      </c>
      <c r="H49" s="30" t="str">
        <f>IFERROR(__xludf.DUMMYFUNCTION("""COMPUTED_VALUE"""),"")</f>
        <v/>
      </c>
      <c r="I49" s="30" t="str">
        <f>IFERROR(__xludf.DUMMYFUNCTION("""COMPUTED_VALUE"""),"")</f>
        <v/>
      </c>
      <c r="J49" s="30" t="str">
        <f>IFERROR(__xludf.DUMMYFUNCTION("""COMPUTED_VALUE"""),"")</f>
        <v/>
      </c>
      <c r="K49" s="30" t="str">
        <f>IFERROR(__xludf.DUMMYFUNCTION("""COMPUTED_VALUE"""),"")</f>
        <v/>
      </c>
      <c r="L49" s="30" t="str">
        <f>IFERROR(__xludf.DUMMYFUNCTION("""COMPUTED_VALUE"""),"")</f>
        <v/>
      </c>
      <c r="M49" s="30" t="str">
        <f>IFERROR(__xludf.DUMMYFUNCTION("""COMPUTED_VALUE"""),"")</f>
        <v/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>
      <c r="A50" s="30" t="str">
        <f>IFERROR(__xludf.DUMMYFUNCTION("""COMPUTED_VALUE"""),"Poetic Computation")</f>
        <v>Poetic Computation</v>
      </c>
      <c r="B50" s="30" t="str">
        <f>IFERROR(__xludf.DUMMYFUNCTION("""COMPUTED_VALUE"""),"Handmade Computer")</f>
        <v>Handmade Computer</v>
      </c>
      <c r="C50" s="30" t="str">
        <f>IFERROR(__xludf.DUMMYFUNCTION("""COMPUTED_VALUE"""),"1-Bit Computer Kit")</f>
        <v>1-Bit Computer Kit</v>
      </c>
      <c r="D50" s="30" t="str">
        <f>IFERROR(__xludf.DUMMYFUNCTION("""COMPUTED_VALUE"""),"1bit computer kit")</f>
        <v>1bit computer kit</v>
      </c>
      <c r="E50" s="30">
        <f>IFERROR(__xludf.DUMMYFUNCTION("""COMPUTED_VALUE"""),3.0)</f>
        <v>3</v>
      </c>
      <c r="F50" s="30" t="str">
        <f>IFERROR(__xludf.DUMMYFUNCTION("""COMPUTED_VALUE"""),"")</f>
        <v/>
      </c>
      <c r="G50" s="30">
        <f>IFERROR(__xludf.DUMMYFUNCTION("""COMPUTED_VALUE"""),2017.0)</f>
        <v>2017</v>
      </c>
      <c r="H50" s="30" t="str">
        <f>IFERROR(__xludf.DUMMYFUNCTION("""COMPUTED_VALUE"""),"Tech")</f>
        <v>Tech</v>
      </c>
      <c r="I50" s="30" t="str">
        <f>IFERROR(__xludf.DUMMYFUNCTION("""COMPUTED_VALUE"""),"Pedro Oliveria")</f>
        <v>Pedro Oliveria</v>
      </c>
      <c r="J50" s="30" t="str">
        <f>IFERROR(__xludf.DUMMYFUNCTION("""COMPUTED_VALUE"""),"")</f>
        <v/>
      </c>
      <c r="K50" s="30" t="str">
        <f>IFERROR(__xludf.DUMMYFUNCTION("""COMPUTED_VALUE"""),"Work in progress")</f>
        <v>Work in progress</v>
      </c>
      <c r="L50" s="30" t="str">
        <f>IFERROR(__xludf.DUMMYFUNCTION("""COMPUTED_VALUE"""),"")</f>
        <v/>
      </c>
      <c r="M50" s="78" t="str">
        <f>IFERROR(__xludf.DUMMYFUNCTION("""COMPUTED_VALUE"""),"http://taeyoonchoi.com/poetic-computation/handmade-computer/1bit-computer-kit")</f>
        <v>http://taeyoonchoi.com/poetic-computation/handmade-computer/1bit-computer-kit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>
      <c r="A51" s="30" t="str">
        <f>IFERROR(__xludf.DUMMYFUNCTION("""COMPUTED_VALUE"""),"Poetic Computation")</f>
        <v>Poetic Computation</v>
      </c>
      <c r="B51" s="30" t="str">
        <f>IFERROR(__xludf.DUMMYFUNCTION("""COMPUTED_VALUE"""),"Handmade Computer")</f>
        <v>Handmade Computer</v>
      </c>
      <c r="C51" s="30" t="str">
        <f>IFERROR(__xludf.DUMMYFUNCTION("""COMPUTED_VALUE"""),"1-Bit Computer Workshop")</f>
        <v>1-Bit Computer Workshop</v>
      </c>
      <c r="D51" s="30" t="str">
        <f>IFERROR(__xludf.DUMMYFUNCTION("""COMPUTED_VALUE"""),"1bit computer workshop")</f>
        <v>1bit computer workshop</v>
      </c>
      <c r="E51" s="30">
        <f>IFERROR(__xludf.DUMMYFUNCTION("""COMPUTED_VALUE"""),3.0)</f>
        <v>3</v>
      </c>
      <c r="F51" s="30" t="str">
        <f>IFERROR(__xludf.DUMMYFUNCTION("""COMPUTED_VALUE"""),"")</f>
        <v/>
      </c>
      <c r="G51" s="30">
        <f>IFERROR(__xludf.DUMMYFUNCTION("""COMPUTED_VALUE"""),2017.0)</f>
        <v>2017</v>
      </c>
      <c r="H51" s="30" t="str">
        <f>IFERROR(__xludf.DUMMYFUNCTION("""COMPUTED_VALUE"""),"Workshop")</f>
        <v>Workshop</v>
      </c>
      <c r="I51" s="30" t="str">
        <f>IFERROR(__xludf.DUMMYFUNCTION("""COMPUTED_VALUE"""),"")</f>
        <v/>
      </c>
      <c r="J51" s="30" t="str">
        <f>IFERROR(__xludf.DUMMYFUNCTION("""COMPUTED_VALUE"""),"MOOGFEST")</f>
        <v>MOOGFEST</v>
      </c>
      <c r="K51" s="30" t="str">
        <f>IFERROR(__xludf.DUMMYFUNCTION("""COMPUTED_VALUE"""),"Complete")</f>
        <v>Complete</v>
      </c>
      <c r="L51" s="30" t="str">
        <f>IFERROR(__xludf.DUMMYFUNCTION("""COMPUTED_VALUE"""),"")</f>
        <v/>
      </c>
      <c r="M51" s="78" t="str">
        <f>IFERROR(__xludf.DUMMYFUNCTION("""COMPUTED_VALUE"""),"http://taeyoonchoi.com/poetic-computation/handmade-computer/1bit-computer-workshop")</f>
        <v>http://taeyoonchoi.com/poetic-computation/handmade-computer/1bit-computer-workshop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>
      <c r="A52" s="30" t="str">
        <f>IFERROR(__xludf.DUMMYFUNCTION("""COMPUTED_VALUE"""),"Poetic Computation")</f>
        <v>Poetic Computation</v>
      </c>
      <c r="B52" s="30" t="str">
        <f>IFERROR(__xludf.DUMMYFUNCTION("""COMPUTED_VALUE"""),"Handmade Computer")</f>
        <v>Handmade Computer</v>
      </c>
      <c r="C52" s="30" t="str">
        <f>IFERROR(__xludf.DUMMYFUNCTION("""COMPUTED_VALUE"""),"Bit Shifter")</f>
        <v>Bit Shifter</v>
      </c>
      <c r="D52" s="30" t="str">
        <f>IFERROR(__xludf.DUMMYFUNCTION("""COMPUTED_VALUE"""),"bit shifter")</f>
        <v>bit shifter</v>
      </c>
      <c r="E52" s="30">
        <f>IFERROR(__xludf.DUMMYFUNCTION("""COMPUTED_VALUE"""),3.0)</f>
        <v>3</v>
      </c>
      <c r="F52" s="30" t="str">
        <f>IFERROR(__xludf.DUMMYFUNCTION("""COMPUTED_VALUE"""),"")</f>
        <v/>
      </c>
      <c r="G52" s="30">
        <f>IFERROR(__xludf.DUMMYFUNCTION("""COMPUTED_VALUE"""),2015.0)</f>
        <v>2015</v>
      </c>
      <c r="H52" s="30" t="str">
        <f>IFERROR(__xludf.DUMMYFUNCTION("""COMPUTED_VALUE"""),"Tech")</f>
        <v>Tech</v>
      </c>
      <c r="I52" s="30" t="str">
        <f>IFERROR(__xludf.DUMMYFUNCTION("""COMPUTED_VALUE"""),"")</f>
        <v/>
      </c>
      <c r="J52" s="30" t="str">
        <f>IFERROR(__xludf.DUMMYFUNCTION("""COMPUTED_VALUE"""),"")</f>
        <v/>
      </c>
      <c r="K52" s="30" t="str">
        <f>IFERROR(__xludf.DUMMYFUNCTION("""COMPUTED_VALUE"""),"")</f>
        <v/>
      </c>
      <c r="L52" s="30" t="str">
        <f>IFERROR(__xludf.DUMMYFUNCTION("""COMPUTED_VALUE"""),"")</f>
        <v/>
      </c>
      <c r="M52" s="78" t="str">
        <f>IFERROR(__xludf.DUMMYFUNCTION("""COMPUTED_VALUE"""),"http://taeyoonchoi.com/poetic-computation/handmade-computer/bit-shifter")</f>
        <v>http://taeyoonchoi.com/poetic-computation/handmade-computer/bit-shifter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>
      <c r="A53" s="30" t="str">
        <f>IFERROR(__xludf.DUMMYFUNCTION("""COMPUTED_VALUE"""),"Poetic Computation")</f>
        <v>Poetic Computation</v>
      </c>
      <c r="B53" s="30" t="str">
        <f>IFERROR(__xludf.DUMMYFUNCTION("""COMPUTED_VALUE"""),"Handmade Computer")</f>
        <v>Handmade Computer</v>
      </c>
      <c r="C53" s="30" t="str">
        <f>IFERROR(__xludf.DUMMYFUNCTION("""COMPUTED_VALUE"""),"Finite State Machine")</f>
        <v>Finite State Machine</v>
      </c>
      <c r="D53" s="30" t="str">
        <f>IFERROR(__xludf.DUMMYFUNCTION("""COMPUTED_VALUE"""),"finite state machine")</f>
        <v>finite state machine</v>
      </c>
      <c r="E53" s="30">
        <f>IFERROR(__xludf.DUMMYFUNCTION("""COMPUTED_VALUE"""),3.0)</f>
        <v>3</v>
      </c>
      <c r="F53" s="30" t="str">
        <f>IFERROR(__xludf.DUMMYFUNCTION("""COMPUTED_VALUE"""),"")</f>
        <v/>
      </c>
      <c r="G53" s="30">
        <f>IFERROR(__xludf.DUMMYFUNCTION("""COMPUTED_VALUE"""),2015.0)</f>
        <v>2015</v>
      </c>
      <c r="H53" s="30" t="str">
        <f>IFERROR(__xludf.DUMMYFUNCTION("""COMPUTED_VALUE"""),"Tech")</f>
        <v>Tech</v>
      </c>
      <c r="I53" s="30" t="str">
        <f>IFERROR(__xludf.DUMMYFUNCTION("""COMPUTED_VALUE"""),"")</f>
        <v/>
      </c>
      <c r="J53" s="30" t="str">
        <f>IFERROR(__xludf.DUMMYFUNCTION("""COMPUTED_VALUE"""),"")</f>
        <v/>
      </c>
      <c r="K53" s="30" t="str">
        <f>IFERROR(__xludf.DUMMYFUNCTION("""COMPUTED_VALUE"""),"")</f>
        <v/>
      </c>
      <c r="L53" s="30" t="str">
        <f>IFERROR(__xludf.DUMMYFUNCTION("""COMPUTED_VALUE"""),"")</f>
        <v/>
      </c>
      <c r="M53" s="78" t="str">
        <f>IFERROR(__xludf.DUMMYFUNCTION("""COMPUTED_VALUE"""),"http://taeyoonchoi.com/poetic-computation/handmade-computer/finite-state-machine")</f>
        <v>http://taeyoonchoi.com/poetic-computation/handmade-computer/finite-state-machine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>
      <c r="A54" s="30" t="str">
        <f>IFERROR(__xludf.DUMMYFUNCTION("""COMPUTED_VALUE"""),"Poetic Computation")</f>
        <v>Poetic Computation</v>
      </c>
      <c r="B54" s="30" t="str">
        <f>IFERROR(__xludf.DUMMYFUNCTION("""COMPUTED_VALUE"""),"Handmade Computer")</f>
        <v>Handmade Computer</v>
      </c>
      <c r="C54" s="30" t="str">
        <f>IFERROR(__xludf.DUMMYFUNCTION("""COMPUTED_VALUE"""),"8 Bit RAM")</f>
        <v>8 Bit RAM</v>
      </c>
      <c r="D54" s="30" t="str">
        <f>IFERROR(__xludf.DUMMYFUNCTION("""COMPUTED_VALUE"""),"8bit ram")</f>
        <v>8bit ram</v>
      </c>
      <c r="E54" s="30">
        <f>IFERROR(__xludf.DUMMYFUNCTION("""COMPUTED_VALUE"""),3.0)</f>
        <v>3</v>
      </c>
      <c r="F54" s="30" t="str">
        <f>IFERROR(__xludf.DUMMYFUNCTION("""COMPUTED_VALUE"""),"")</f>
        <v/>
      </c>
      <c r="G54" s="30">
        <f>IFERROR(__xludf.DUMMYFUNCTION("""COMPUTED_VALUE"""),2015.0)</f>
        <v>2015</v>
      </c>
      <c r="H54" s="30" t="str">
        <f>IFERROR(__xludf.DUMMYFUNCTION("""COMPUTED_VALUE"""),"Tech")</f>
        <v>Tech</v>
      </c>
      <c r="I54" s="30" t="str">
        <f>IFERROR(__xludf.DUMMYFUNCTION("""COMPUTED_VALUE"""),"")</f>
        <v/>
      </c>
      <c r="J54" s="30" t="str">
        <f>IFERROR(__xludf.DUMMYFUNCTION("""COMPUTED_VALUE"""),"")</f>
        <v/>
      </c>
      <c r="K54" s="30" t="str">
        <f>IFERROR(__xludf.DUMMYFUNCTION("""COMPUTED_VALUE"""),"")</f>
        <v/>
      </c>
      <c r="L54" s="78" t="str">
        <f>IFERROR(__xludf.DUMMYFUNCTION("""COMPUTED_VALUE"""),"http://taeyoonchoi.com/projects/handmadecomputer/")</f>
        <v>http://taeyoonchoi.com/projects/handmadecomputer/</v>
      </c>
      <c r="M54" s="78" t="str">
        <f>IFERROR(__xludf.DUMMYFUNCTION("""COMPUTED_VALUE"""),"http://taeyoonchoi.com/poetic-computation/handmade-computer/8bit-ram")</f>
        <v>http://taeyoonchoi.com/poetic-computation/handmade-computer/8bit-ram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>
      <c r="A55" s="30" t="str">
        <f>IFERROR(__xludf.DUMMYFUNCTION("""COMPUTED_VALUE"""),"Poetic Computation")</f>
        <v>Poetic Computation</v>
      </c>
      <c r="B55" s="30" t="str">
        <f>IFERROR(__xludf.DUMMYFUNCTION("""COMPUTED_VALUE"""),"Handmade Computer")</f>
        <v>Handmade Computer</v>
      </c>
      <c r="C55" s="30" t="str">
        <f>IFERROR(__xludf.DUMMYFUNCTION("""COMPUTED_VALUE"""),"AVANT Handmade Computers ")</f>
        <v>AVANT Handmade Computers </v>
      </c>
      <c r="D55" s="30" t="str">
        <f>IFERROR(__xludf.DUMMYFUNCTION("""COMPUTED_VALUE"""),"AVANT")</f>
        <v>AVANT</v>
      </c>
      <c r="E55" s="30">
        <f>IFERROR(__xludf.DUMMYFUNCTION("""COMPUTED_VALUE"""),3.0)</f>
        <v>3</v>
      </c>
      <c r="F55" s="30" t="str">
        <f>IFERROR(__xludf.DUMMYFUNCTION("""COMPUTED_VALUE"""),"")</f>
        <v/>
      </c>
      <c r="G55" s="30">
        <f>IFERROR(__xludf.DUMMYFUNCTION("""COMPUTED_VALUE"""),2017.0)</f>
        <v>2017</v>
      </c>
      <c r="H55" s="30" t="str">
        <f>IFERROR(__xludf.DUMMYFUNCTION("""COMPUTED_VALUE"""),"Writing")</f>
        <v>Writing</v>
      </c>
      <c r="I55" s="30" t="str">
        <f>IFERROR(__xludf.DUMMYFUNCTION("""COMPUTED_VALUE"""),"Sam Hart")</f>
        <v>Sam Hart</v>
      </c>
      <c r="J55" s="78" t="str">
        <f>IFERROR(__xludf.DUMMYFUNCTION("""COMPUTED_VALUE"""),"Avant.org")</f>
        <v>Avant.org</v>
      </c>
      <c r="K55" s="30" t="str">
        <f>IFERROR(__xludf.DUMMYFUNCTION("""COMPUTED_VALUE"""),"Work in progress")</f>
        <v>Work in progress</v>
      </c>
      <c r="L55" s="30" t="str">
        <f>IFERROR(__xludf.DUMMYFUNCTION("""COMPUTED_VALUE"""),"")</f>
        <v/>
      </c>
      <c r="M55" s="78" t="str">
        <f>IFERROR(__xludf.DUMMYFUNCTION("""COMPUTED_VALUE"""),"http://taeyoonchoi.com/poetic-computation/handmade-computer/avant")</f>
        <v>http://taeyoonchoi.com/poetic-computation/handmade-computer/avant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>
      <c r="A56" s="30" t="str">
        <f>IFERROR(__xludf.DUMMYFUNCTION("""COMPUTED_VALUE"""),"Poetic Computation")</f>
        <v>Poetic Computation</v>
      </c>
      <c r="B56" s="30" t="str">
        <f>IFERROR(__xludf.DUMMYFUNCTION("""COMPUTED_VALUE"""),"Handmade Computer")</f>
        <v>Handmade Computer</v>
      </c>
      <c r="C56" s="30" t="str">
        <f>IFERROR(__xludf.DUMMYFUNCTION("""COMPUTED_VALUE"""),"Open Circuit Open City")</f>
        <v>Open Circuit Open City</v>
      </c>
      <c r="D56" s="30" t="str">
        <f>IFERROR(__xludf.DUMMYFUNCTION("""COMPUTED_VALUE"""),"")</f>
        <v/>
      </c>
      <c r="E56" s="30">
        <f>IFERROR(__xludf.DUMMYFUNCTION("""COMPUTED_VALUE"""),3.0)</f>
        <v>3</v>
      </c>
      <c r="F56" s="30" t="str">
        <f>IFERROR(__xludf.DUMMYFUNCTION("""COMPUTED_VALUE"""),"")</f>
        <v/>
      </c>
      <c r="G56" s="30" t="str">
        <f>IFERROR(__xludf.DUMMYFUNCTION("""COMPUTED_VALUE"""),"")</f>
        <v/>
      </c>
      <c r="H56" s="30" t="str">
        <f>IFERROR(__xludf.DUMMYFUNCTION("""COMPUTED_VALUE"""),"")</f>
        <v/>
      </c>
      <c r="I56" s="30" t="str">
        <f>IFERROR(__xludf.DUMMYFUNCTION("""COMPUTED_VALUE"""),"")</f>
        <v/>
      </c>
      <c r="J56" s="30" t="str">
        <f>IFERROR(__xludf.DUMMYFUNCTION("""COMPUTED_VALUE"""),"")</f>
        <v/>
      </c>
      <c r="K56" s="30" t="str">
        <f>IFERROR(__xludf.DUMMYFUNCTION("""COMPUTED_VALUE"""),"")</f>
        <v/>
      </c>
      <c r="L56" s="78" t="str">
        <f>IFERROR(__xludf.DUMMYFUNCTION("""COMPUTED_VALUE"""),"http://taeyoonchoi.com/writing/open-circuit-open-city/")</f>
        <v>http://taeyoonchoi.com/writing/open-circuit-open-city/</v>
      </c>
      <c r="M56" s="78" t="str">
        <f>IFERROR(__xludf.DUMMYFUNCTION("""COMPUTED_VALUE"""),"http://taeyoonchoi.com/poetic-computation/handmade-computer/")</f>
        <v>http://taeyoonchoi.com/poetic-computation/handmade-computer/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>
      <c r="A57" s="30" t="str">
        <f>IFERROR(__xludf.DUMMYFUNCTION("""COMPUTED_VALUE"""),"Poetic Computation")</f>
        <v>Poetic Computation</v>
      </c>
      <c r="B57" s="30" t="str">
        <f>IFERROR(__xludf.DUMMYFUNCTION("""COMPUTED_VALUE"""),"Handmade Computer")</f>
        <v>Handmade Computer</v>
      </c>
      <c r="C57" s="30" t="str">
        <f>IFERROR(__xludf.DUMMYFUNCTION("""COMPUTED_VALUE"""),"Making Handmade Computer &amp; Student Work")</f>
        <v>Making Handmade Computer &amp; Student Work</v>
      </c>
      <c r="D57" s="30" t="str">
        <f>IFERROR(__xludf.DUMMYFUNCTION("""COMPUTED_VALUE"""),"making handmade computer students")</f>
        <v>making handmade computer students</v>
      </c>
      <c r="E57" s="30">
        <f>IFERROR(__xludf.DUMMYFUNCTION("""COMPUTED_VALUE"""),3.0)</f>
        <v>3</v>
      </c>
      <c r="F57" s="79" t="str">
        <f>IFERROR(__xludf.DUMMYFUNCTION("""COMPUTED_VALUE"""),"")</f>
        <v/>
      </c>
      <c r="G57" s="79">
        <f>IFERROR(__xludf.DUMMYFUNCTION("""COMPUTED_VALUE"""),41791.0)</f>
        <v>41791</v>
      </c>
      <c r="H57" s="30" t="str">
        <f>IFERROR(__xludf.DUMMYFUNCTION("""COMPUTED_VALUE"""),"Teaching")</f>
        <v>Teaching</v>
      </c>
      <c r="I57" s="30" t="str">
        <f>IFERROR(__xludf.DUMMYFUNCTION("""COMPUTED_VALUE"""),"")</f>
        <v/>
      </c>
      <c r="J57" s="30" t="str">
        <f>IFERROR(__xludf.DUMMYFUNCTION("""COMPUTED_VALUE"""),"SFPC")</f>
        <v>SFPC</v>
      </c>
      <c r="K57" s="30" t="str">
        <f>IFERROR(__xludf.DUMMYFUNCTION("""COMPUTED_VALUE"""),"")</f>
        <v/>
      </c>
      <c r="L57" s="78" t="str">
        <f>IFERROR(__xludf.DUMMYFUNCTION("""COMPUTED_VALUE"""),"http://taeyoonchoi.com/teaching/making-handmade-computer/")</f>
        <v>http://taeyoonchoi.com/teaching/making-handmade-computer/</v>
      </c>
      <c r="M57" s="78" t="str">
        <f>IFERROR(__xludf.DUMMYFUNCTION("""COMPUTED_VALUE"""),"http://taeyoonchoi.com/poetic-computation/handmade-computer/making-handmade-computer-students")</f>
        <v>http://taeyoonchoi.com/poetic-computation/handmade-computer/making-handmade-computer-students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>
      <c r="A58" s="30" t="str">
        <f>IFERROR(__xludf.DUMMYFUNCTION("""COMPUTED_VALUE"""),"Poetic Computation")</f>
        <v>Poetic Computation</v>
      </c>
      <c r="B58" s="30" t="str">
        <f>IFERROR(__xludf.DUMMYFUNCTION("""COMPUTED_VALUE"""),"Handmade Computer")</f>
        <v>Handmade Computer</v>
      </c>
      <c r="C58" s="30" t="str">
        <f>IFERROR(__xludf.DUMMYFUNCTION("""COMPUTED_VALUE"""),"Noise Collector")</f>
        <v>Noise Collector</v>
      </c>
      <c r="D58" s="30" t="str">
        <f>IFERROR(__xludf.DUMMYFUNCTION("""COMPUTED_VALUE"""),"Noise collector")</f>
        <v>Noise collector</v>
      </c>
      <c r="E58" s="30">
        <f>IFERROR(__xludf.DUMMYFUNCTION("""COMPUTED_VALUE"""),3.0)</f>
        <v>3</v>
      </c>
      <c r="F58" s="79" t="str">
        <f>IFERROR(__xludf.DUMMYFUNCTION("""COMPUTED_VALUE"""),"")</f>
        <v/>
      </c>
      <c r="G58" s="30">
        <f>IFERROR(__xludf.DUMMYFUNCTION("""COMPUTED_VALUE"""),2012.0)</f>
        <v>2012</v>
      </c>
      <c r="H58" s="30" t="str">
        <f>IFERROR(__xludf.DUMMYFUNCTION("""COMPUTED_VALUE"""),"")</f>
        <v/>
      </c>
      <c r="I58" s="30" t="str">
        <f>IFERROR(__xludf.DUMMYFUNCTION("""COMPUTED_VALUE"""),"")</f>
        <v/>
      </c>
      <c r="J58" s="30" t="str">
        <f>IFERROR(__xludf.DUMMYFUNCTION("""COMPUTED_VALUE"""),"")</f>
        <v/>
      </c>
      <c r="K58" s="30" t="str">
        <f>IFERROR(__xludf.DUMMYFUNCTION("""COMPUTED_VALUE"""),"Complete")</f>
        <v>Complete</v>
      </c>
      <c r="L58" s="78" t="str">
        <f>IFERROR(__xludf.DUMMYFUNCTION("""COMPUTED_VALUE"""),"http://taeyoonchoi.com/2012/06/noisecollector/")</f>
        <v>http://taeyoonchoi.com/2012/06/noisecollector/</v>
      </c>
      <c r="M58" s="30" t="str">
        <f>IFERROR(__xludf.DUMMYFUNCTION("""COMPUTED_VALUE"""),"")</f>
        <v/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>
      <c r="A59" s="30" t="str">
        <f>IFERROR(__xludf.DUMMYFUNCTION("""COMPUTED_VALUE"""),"Poetic Computation")</f>
        <v>Poetic Computation</v>
      </c>
      <c r="B59" s="30" t="str">
        <f>IFERROR(__xludf.DUMMYFUNCTION("""COMPUTED_VALUE"""),"Handmade Computer")</f>
        <v>Handmade Computer</v>
      </c>
      <c r="C59" s="30" t="str">
        <f>IFERROR(__xludf.DUMMYFUNCTION("""COMPUTED_VALUE"""),"Pixel Pusher")</f>
        <v>Pixel Pusher</v>
      </c>
      <c r="D59" s="30" t="str">
        <f>IFERROR(__xludf.DUMMYFUNCTION("""COMPUTED_VALUE"""),"pixel pusher")</f>
        <v>pixel pusher</v>
      </c>
      <c r="E59" s="30">
        <f>IFERROR(__xludf.DUMMYFUNCTION("""COMPUTED_VALUE"""),3.0)</f>
        <v>3</v>
      </c>
      <c r="F59" s="79" t="str">
        <f>IFERROR(__xludf.DUMMYFUNCTION("""COMPUTED_VALUE"""),"")</f>
        <v/>
      </c>
      <c r="G59" s="30">
        <f>IFERROR(__xludf.DUMMYFUNCTION("""COMPUTED_VALUE"""),2012.0)</f>
        <v>2012</v>
      </c>
      <c r="H59" s="30" t="str">
        <f>IFERROR(__xludf.DUMMYFUNCTION("""COMPUTED_VALUE"""),"")</f>
        <v/>
      </c>
      <c r="I59" s="30" t="str">
        <f>IFERROR(__xludf.DUMMYFUNCTION("""COMPUTED_VALUE"""),"")</f>
        <v/>
      </c>
      <c r="J59" s="30" t="str">
        <f>IFERROR(__xludf.DUMMYFUNCTION("""COMPUTED_VALUE"""),"")</f>
        <v/>
      </c>
      <c r="K59" s="30" t="str">
        <f>IFERROR(__xludf.DUMMYFUNCTION("""COMPUTED_VALUE"""),"")</f>
        <v/>
      </c>
      <c r="L59" s="30" t="str">
        <f>IFERROR(__xludf.DUMMYFUNCTION("""COMPUTED_VALUE"""),"")</f>
        <v/>
      </c>
      <c r="M59" s="30" t="str">
        <f>IFERROR(__xludf.DUMMYFUNCTION("""COMPUTED_VALUE"""),"")</f>
        <v/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>
      <c r="A60" s="30" t="str">
        <f>IFERROR(__xludf.DUMMYFUNCTION("""COMPUTED_VALUE"""),"Poetic Computation")</f>
        <v>Poetic Computation</v>
      </c>
      <c r="B60" s="30" t="str">
        <f>IFERROR(__xludf.DUMMYFUNCTION("""COMPUTED_VALUE"""),"School for Poetic Computation")</f>
        <v>School for Poetic Computation</v>
      </c>
      <c r="C60" s="30" t="str">
        <f>IFERROR(__xludf.DUMMYFUNCTION("""COMPUTED_VALUE"""),"")</f>
        <v/>
      </c>
      <c r="D60" s="30" t="str">
        <f>IFERROR(__xludf.DUMMYFUNCTION("""COMPUTED_VALUE"""),"")</f>
        <v/>
      </c>
      <c r="E60" s="30">
        <f>IFERROR(__xludf.DUMMYFUNCTION("""COMPUTED_VALUE"""),2.0)</f>
        <v>2</v>
      </c>
      <c r="F60" s="30" t="str">
        <f>IFERROR(__xludf.DUMMYFUNCTION("""COMPUTED_VALUE"""),"")</f>
        <v/>
      </c>
      <c r="G60" s="30">
        <f>IFERROR(__xludf.DUMMYFUNCTION("""COMPUTED_VALUE"""),2016.0)</f>
        <v>2016</v>
      </c>
      <c r="H60" s="30" t="str">
        <f>IFERROR(__xludf.DUMMYFUNCTION("""COMPUTED_VALUE"""),"Teaching")</f>
        <v>Teaching</v>
      </c>
      <c r="I60" s="30" t="str">
        <f>IFERROR(__xludf.DUMMYFUNCTION("""COMPUTED_VALUE"""),"Cofounders, etc")</f>
        <v>Cofounders, etc</v>
      </c>
      <c r="J60" s="30" t="str">
        <f>IFERROR(__xludf.DUMMYFUNCTION("""COMPUTED_VALUE"""),"Mediacity Seoul / Seoul Museum of Art")</f>
        <v>Mediacity Seoul / Seoul Museum of Art</v>
      </c>
      <c r="K60" s="30" t="str">
        <f>IFERROR(__xludf.DUMMYFUNCTION("""COMPUTED_VALUE"""),"")</f>
        <v/>
      </c>
      <c r="L60" s="30" t="str">
        <f>IFERROR(__xludf.DUMMYFUNCTION("""COMPUTED_VALUE"""),"")</f>
        <v/>
      </c>
      <c r="M60" s="78" t="str">
        <f>IFERROR(__xludf.DUMMYFUNCTION("""COMPUTED_VALUE"""),"http://taeyoonchoi.com/poetic-computation/school-for-poetic-computation")</f>
        <v>http://taeyoonchoi.com/poetic-computation/school-for-poetic-computation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>
      <c r="A61" s="30" t="str">
        <f>IFERROR(__xludf.DUMMYFUNCTION("""COMPUTED_VALUE"""),"Poetic Computation")</f>
        <v>Poetic Computation</v>
      </c>
      <c r="B61" s="30" t="str">
        <f>IFERROR(__xludf.DUMMYFUNCTION("""COMPUTED_VALUE"""),"School for Poetic Computation")</f>
        <v>School for Poetic Computation</v>
      </c>
      <c r="C61" s="30" t="str">
        <f>IFERROR(__xludf.DUMMYFUNCTION("""COMPUTED_VALUE"""),"Handmade Computer Class")</f>
        <v>Handmade Computer Class</v>
      </c>
      <c r="D61" s="30" t="str">
        <f>IFERROR(__xludf.DUMMYFUNCTION("""COMPUTED_VALUE"""),"handmade comp class")</f>
        <v>handmade comp class</v>
      </c>
      <c r="E61" s="30">
        <f>IFERROR(__xludf.DUMMYFUNCTION("""COMPUTED_VALUE"""),3.0)</f>
        <v>3</v>
      </c>
      <c r="F61" s="30" t="str">
        <f>IFERROR(__xludf.DUMMYFUNCTION("""COMPUTED_VALUE"""),"")</f>
        <v/>
      </c>
      <c r="G61" s="30">
        <f>IFERROR(__xludf.DUMMYFUNCTION("""COMPUTED_VALUE"""),2018.0)</f>
        <v>2018</v>
      </c>
      <c r="H61" s="30" t="str">
        <f>IFERROR(__xludf.DUMMYFUNCTION("""COMPUTED_VALUE"""),"Teaching")</f>
        <v>Teaching</v>
      </c>
      <c r="I61" s="30" t="str">
        <f>IFERROR(__xludf.DUMMYFUNCTION("""COMPUTED_VALUE"""),"TA: Ed Bear")</f>
        <v>TA: Ed Bear</v>
      </c>
      <c r="J61" s="30" t="str">
        <f>IFERROR(__xludf.DUMMYFUNCTION("""COMPUTED_VALUE"""),"SFPC")</f>
        <v>SFPC</v>
      </c>
      <c r="K61" s="30" t="str">
        <f>IFERROR(__xludf.DUMMYFUNCTION("""COMPUTED_VALUE"""),"")</f>
        <v/>
      </c>
      <c r="L61" s="30" t="str">
        <f>IFERROR(__xludf.DUMMYFUNCTION("""COMPUTED_VALUE"""),"")</f>
        <v/>
      </c>
      <c r="M61" s="78" t="str">
        <f>IFERROR(__xludf.DUMMYFUNCTION("""COMPUTED_VALUE"""),"http://taeyoonchoi.com/poetic-computation/school-for-poetic-computation/handmade-comp-class")</f>
        <v>http://taeyoonchoi.com/poetic-computation/school-for-poetic-computation/handmade-comp-class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>
      <c r="A62" s="30" t="str">
        <f>IFERROR(__xludf.DUMMYFUNCTION("""COMPUTED_VALUE"""),"Poetic Computation")</f>
        <v>Poetic Computation</v>
      </c>
      <c r="B62" s="30" t="str">
        <f>IFERROR(__xludf.DUMMYFUNCTION("""COMPUTED_VALUE"""),"School for Poetic Computation")</f>
        <v>School for Poetic Computation</v>
      </c>
      <c r="C62" s="30" t="str">
        <f>IFERROR(__xludf.DUMMYFUNCTION("""COMPUTED_VALUE"""),"The Art of Walking")</f>
        <v>The Art of Walking</v>
      </c>
      <c r="D62" s="30" t="str">
        <f>IFERROR(__xludf.DUMMYFUNCTION("""COMPUTED_VALUE"""),"art of walking")</f>
        <v>art of walking</v>
      </c>
      <c r="E62" s="30">
        <f>IFERROR(__xludf.DUMMYFUNCTION("""COMPUTED_VALUE"""),3.0)</f>
        <v>3</v>
      </c>
      <c r="F62" s="30" t="str">
        <f>IFERROR(__xludf.DUMMYFUNCTION("""COMPUTED_VALUE"""),"")</f>
        <v/>
      </c>
      <c r="G62" s="30">
        <f>IFERROR(__xludf.DUMMYFUNCTION("""COMPUTED_VALUE"""),2013.0)</f>
        <v>2013</v>
      </c>
      <c r="H62" s="30" t="str">
        <f>IFERROR(__xludf.DUMMYFUNCTION("""COMPUTED_VALUE"""),"Teaching")</f>
        <v>Teaching</v>
      </c>
      <c r="I62" s="30" t="str">
        <f>IFERROR(__xludf.DUMMYFUNCTION("""COMPUTED_VALUE"""),"")</f>
        <v/>
      </c>
      <c r="J62" s="30" t="str">
        <f>IFERROR(__xludf.DUMMYFUNCTION("""COMPUTED_VALUE"""),"SFPC")</f>
        <v>SFPC</v>
      </c>
      <c r="K62" s="30" t="str">
        <f>IFERROR(__xludf.DUMMYFUNCTION("""COMPUTED_VALUE"""),"")</f>
        <v/>
      </c>
      <c r="L62" s="30" t="str">
        <f>IFERROR(__xludf.DUMMYFUNCTION("""COMPUTED_VALUE"""),"")</f>
        <v/>
      </c>
      <c r="M62" s="78" t="str">
        <f>IFERROR(__xludf.DUMMYFUNCTION("""COMPUTED_VALUE"""),"http://taeyoonchoi.com/poetic-computation/school-for-poetic-computation/art-of-walking")</f>
        <v>http://taeyoonchoi.com/poetic-computation/school-for-poetic-computation/art-of-walking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>
      <c r="A63" s="30" t="str">
        <f>IFERROR(__xludf.DUMMYFUNCTION("""COMPUTED_VALUE"""),"Poetic Computation")</f>
        <v>Poetic Computation</v>
      </c>
      <c r="B63" s="30" t="str">
        <f>IFERROR(__xludf.DUMMYFUNCTION("""COMPUTED_VALUE"""),"School for Poetic Computation")</f>
        <v>School for Poetic Computation</v>
      </c>
      <c r="C63" s="30" t="str">
        <f>IFERROR(__xludf.DUMMYFUNCTION("""COMPUTED_VALUE"""),"Concepts and Theory Studio")</f>
        <v>Concepts and Theory Studio</v>
      </c>
      <c r="D63" s="30" t="str">
        <f>IFERROR(__xludf.DUMMYFUNCTION("""COMPUTED_VALUE"""),"concepts and theory studio")</f>
        <v>concepts and theory studio</v>
      </c>
      <c r="E63" s="30">
        <f>IFERROR(__xludf.DUMMYFUNCTION("""COMPUTED_VALUE"""),3.0)</f>
        <v>3</v>
      </c>
      <c r="F63" s="30" t="str">
        <f>IFERROR(__xludf.DUMMYFUNCTION("""COMPUTED_VALUE"""),"")</f>
        <v/>
      </c>
      <c r="G63" s="30">
        <f>IFERROR(__xludf.DUMMYFUNCTION("""COMPUTED_VALUE"""),2016.0)</f>
        <v>2016</v>
      </c>
      <c r="H63" s="30" t="str">
        <f>IFERROR(__xludf.DUMMYFUNCTION("""COMPUTED_VALUE"""),"Teaching")</f>
        <v>Teaching</v>
      </c>
      <c r="I63" s="30" t="str">
        <f>IFERROR(__xludf.DUMMYFUNCTION("""COMPUTED_VALUE"""),"")</f>
        <v/>
      </c>
      <c r="J63" s="30" t="str">
        <f>IFERROR(__xludf.DUMMYFUNCTION("""COMPUTED_VALUE"""),"SFPC")</f>
        <v>SFPC</v>
      </c>
      <c r="K63" s="30" t="str">
        <f>IFERROR(__xludf.DUMMYFUNCTION("""COMPUTED_VALUE"""),"")</f>
        <v/>
      </c>
      <c r="L63" s="30" t="str">
        <f>IFERROR(__xludf.DUMMYFUNCTION("""COMPUTED_VALUE"""),"")</f>
        <v/>
      </c>
      <c r="M63" s="78" t="str">
        <f>IFERROR(__xludf.DUMMYFUNCTION("""COMPUTED_VALUE"""),"http://taeyoonchoi.com/poetic-computation/school-for-poetic-computation/concepts-and-theory-studio")</f>
        <v>http://taeyoonchoi.com/poetic-computation/school-for-poetic-computation/concepts-and-theory-studio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>
      <c r="A64" s="30" t="str">
        <f>IFERROR(__xludf.DUMMYFUNCTION("""COMPUTED_VALUE"""),"Poetic Computation")</f>
        <v>Poetic Computation</v>
      </c>
      <c r="B64" s="30" t="str">
        <f>IFERROR(__xludf.DUMMYFUNCTION("""COMPUTED_VALUE"""),"School for Poetic Computation")</f>
        <v>School for Poetic Computation</v>
      </c>
      <c r="C64" s="30" t="str">
        <f>IFERROR(__xludf.DUMMYFUNCTION("""COMPUTED_VALUE"""),"Poetic Science Fair")</f>
        <v>Poetic Science Fair</v>
      </c>
      <c r="D64" s="30" t="str">
        <f>IFERROR(__xludf.DUMMYFUNCTION("""COMPUTED_VALUE"""),"poetic science fair")</f>
        <v>poetic science fair</v>
      </c>
      <c r="E64" s="30">
        <f>IFERROR(__xludf.DUMMYFUNCTION("""COMPUTED_VALUE"""),3.0)</f>
        <v>3</v>
      </c>
      <c r="F64" s="30" t="str">
        <f>IFERROR(__xludf.DUMMYFUNCTION("""COMPUTED_VALUE"""),"")</f>
        <v/>
      </c>
      <c r="G64" s="30">
        <f>IFERROR(__xludf.DUMMYFUNCTION("""COMPUTED_VALUE"""),2016.0)</f>
        <v>2016</v>
      </c>
      <c r="H64" s="30" t="str">
        <f>IFERROR(__xludf.DUMMYFUNCTION("""COMPUTED_VALUE"""),"Teaching")</f>
        <v>Teaching</v>
      </c>
      <c r="I64" s="30" t="str">
        <f>IFERROR(__xludf.DUMMYFUNCTION("""COMPUTED_VALUE"""),"Tega Brian, Idea Benedetto, Alexandrai Bynoe-Kasden, Kunal Gupta")</f>
        <v>Tega Brian, Idea Benedetto, Alexandrai Bynoe-Kasden, Kunal Gupta</v>
      </c>
      <c r="J64" s="30" t="str">
        <f>IFERROR(__xludf.DUMMYFUNCTION("""COMPUTED_VALUE"""),"Silent Barn")</f>
        <v>Silent Barn</v>
      </c>
      <c r="K64" s="30" t="str">
        <f>IFERROR(__xludf.DUMMYFUNCTION("""COMPUTED_VALUE"""),"Complete")</f>
        <v>Complete</v>
      </c>
      <c r="L64" s="78" t="str">
        <f>IFERROR(__xludf.DUMMYFUNCTION("""COMPUTED_VALUE"""),"http://taeyoonchoi.com/teaching/poetic-science-fair/")</f>
        <v>http://taeyoonchoi.com/teaching/poetic-science-fair/</v>
      </c>
      <c r="M64" s="78" t="str">
        <f>IFERROR(__xludf.DUMMYFUNCTION("""COMPUTED_VALUE"""),"http://taeyoonchoi.com/poetic-computation/school-for-poetic-computation/poetic-science-fair")</f>
        <v>http://taeyoonchoi.com/poetic-computation/school-for-poetic-computation/poetic-science-fair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>
      <c r="A65" s="30" t="str">
        <f>IFERROR(__xludf.DUMMYFUNCTION("""COMPUTED_VALUE"""),"Poetic Computation")</f>
        <v>Poetic Computation</v>
      </c>
      <c r="B65" s="30" t="str">
        <f>IFERROR(__xludf.DUMMYFUNCTION("""COMPUTED_VALUE"""),"School for Poetic Computation")</f>
        <v>School for Poetic Computation</v>
      </c>
      <c r="C65" s="30" t="str">
        <f>IFERROR(__xludf.DUMMYFUNCTION("""COMPUTED_VALUE"""),"Poetics and Politics of Computation: Class at SFPC")</f>
        <v>Poetics and Politics of Computation: Class at SFPC</v>
      </c>
      <c r="D65" s="30" t="str">
        <f>IFERROR(__xludf.DUMMYFUNCTION("""COMPUTED_VALUE"""),"poetics and politics of comp")</f>
        <v>poetics and politics of comp</v>
      </c>
      <c r="E65" s="30">
        <f>IFERROR(__xludf.DUMMYFUNCTION("""COMPUTED_VALUE"""),3.0)</f>
        <v>3</v>
      </c>
      <c r="F65" s="30" t="str">
        <f>IFERROR(__xludf.DUMMYFUNCTION("""COMPUTED_VALUE"""),"")</f>
        <v/>
      </c>
      <c r="G65" s="30">
        <f>IFERROR(__xludf.DUMMYFUNCTION("""COMPUTED_VALUE"""),2016.0)</f>
        <v>2016</v>
      </c>
      <c r="H65" s="30" t="str">
        <f>IFERROR(__xludf.DUMMYFUNCTION("""COMPUTED_VALUE"""),"Teaching")</f>
        <v>Teaching</v>
      </c>
      <c r="I65" s="30" t="str">
        <f>IFERROR(__xludf.DUMMYFUNCTION("""COMPUTED_VALUE"""),"")</f>
        <v/>
      </c>
      <c r="J65" s="30" t="str">
        <f>IFERROR(__xludf.DUMMYFUNCTION("""COMPUTED_VALUE"""),"SFPC")</f>
        <v>SFPC</v>
      </c>
      <c r="K65" s="30" t="str">
        <f>IFERROR(__xludf.DUMMYFUNCTION("""COMPUTED_VALUE"""),"Complete")</f>
        <v>Complete</v>
      </c>
      <c r="L65" s="78" t="str">
        <f>IFERROR(__xludf.DUMMYFUNCTION("""COMPUTED_VALUE"""),"http://taeyoonchoi.com/teaching/poetics-and-poli…s-of-computation/")</f>
        <v>http://taeyoonchoi.com/teaching/poetics-and-poli…s-of-computation/</v>
      </c>
      <c r="M65" s="78" t="str">
        <f>IFERROR(__xludf.DUMMYFUNCTION("""COMPUTED_VALUE"""),"http://taeyoonchoi.com/poetic-computation/school-for-poetic-computation/poetics-and-politics-of-comp")</f>
        <v>http://taeyoonchoi.com/poetic-computation/school-for-poetic-computation/poetics-and-politics-of-comp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>
      <c r="A66" s="30" t="str">
        <f>IFERROR(__xludf.DUMMYFUNCTION("""COMPUTED_VALUE"""),"Poetic Computation")</f>
        <v>Poetic Computation</v>
      </c>
      <c r="B66" s="30" t="str">
        <f>IFERROR(__xludf.DUMMYFUNCTION("""COMPUTED_VALUE"""),"School for Poetic Computation")</f>
        <v>School for Poetic Computation</v>
      </c>
      <c r="C66" s="30" t="str">
        <f>IFERROR(__xludf.DUMMYFUNCTION("""COMPUTED_VALUE"""),"Poetics of Circutry: Class at SFPC")</f>
        <v>Poetics of Circutry: Class at SFPC</v>
      </c>
      <c r="D66" s="30" t="str">
        <f>IFERROR(__xludf.DUMMYFUNCTION("""COMPUTED_VALUE"""),"poetics of circuitry")</f>
        <v>poetics of circuitry</v>
      </c>
      <c r="E66" s="30">
        <f>IFERROR(__xludf.DUMMYFUNCTION("""COMPUTED_VALUE"""),3.0)</f>
        <v>3</v>
      </c>
      <c r="F66" s="30" t="str">
        <f>IFERROR(__xludf.DUMMYFUNCTION("""COMPUTED_VALUE"""),"")</f>
        <v/>
      </c>
      <c r="G66" s="30">
        <f>IFERROR(__xludf.DUMMYFUNCTION("""COMPUTED_VALUE"""),2013.0)</f>
        <v>2013</v>
      </c>
      <c r="H66" s="30" t="str">
        <f>IFERROR(__xludf.DUMMYFUNCTION("""COMPUTED_VALUE"""),"Teaching")</f>
        <v>Teaching</v>
      </c>
      <c r="I66" s="30" t="str">
        <f>IFERROR(__xludf.DUMMYFUNCTION("""COMPUTED_VALUE"""),"")</f>
        <v/>
      </c>
      <c r="J66" s="30" t="str">
        <f>IFERROR(__xludf.DUMMYFUNCTION("""COMPUTED_VALUE"""),"SFPC")</f>
        <v>SFPC</v>
      </c>
      <c r="K66" s="30" t="str">
        <f>IFERROR(__xludf.DUMMYFUNCTION("""COMPUTED_VALUE"""),"Complete")</f>
        <v>Complete</v>
      </c>
      <c r="L66" s="78" t="str">
        <f>IFERROR(__xludf.DUMMYFUNCTION("""COMPUTED_VALUE"""),"http://taeyoonchoi.com/teaching/poetics-of-circuitry/")</f>
        <v>http://taeyoonchoi.com/teaching/poetics-of-circuitry/</v>
      </c>
      <c r="M66" s="78" t="str">
        <f>IFERROR(__xludf.DUMMYFUNCTION("""COMPUTED_VALUE"""),"http://taeyoonchoi.com/poetic-computation/school-for-poetic-computation/poetics-of-circuitry")</f>
        <v>http://taeyoonchoi.com/poetic-computation/school-for-poetic-computation/poetics-of-circuitry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>
      <c r="A67" s="30" t="str">
        <f>IFERROR(__xludf.DUMMYFUNCTION("""COMPUTED_VALUE"""),"")</f>
        <v/>
      </c>
      <c r="B67" s="30" t="str">
        <f>IFERROR(__xludf.DUMMYFUNCTION("""COMPUTED_VALUE"""),"")</f>
        <v/>
      </c>
      <c r="C67" s="30" t="str">
        <f>IFERROR(__xludf.DUMMYFUNCTION("""COMPUTED_VALUE"""),"")</f>
        <v/>
      </c>
      <c r="D67" s="30" t="str">
        <f>IFERROR(__xludf.DUMMYFUNCTION("""COMPUTED_VALUE"""),"")</f>
        <v/>
      </c>
      <c r="E67" s="30" t="str">
        <f>IFERROR(__xludf.DUMMYFUNCTION("""COMPUTED_VALUE"""),"")</f>
        <v/>
      </c>
      <c r="F67" s="30" t="str">
        <f>IFERROR(__xludf.DUMMYFUNCTION("""COMPUTED_VALUE"""),"")</f>
        <v/>
      </c>
      <c r="G67" s="30" t="str">
        <f>IFERROR(__xludf.DUMMYFUNCTION("""COMPUTED_VALUE"""),"")</f>
        <v/>
      </c>
      <c r="H67" s="30" t="str">
        <f>IFERROR(__xludf.DUMMYFUNCTION("""COMPUTED_VALUE"""),"")</f>
        <v/>
      </c>
      <c r="I67" s="30" t="str">
        <f>IFERROR(__xludf.DUMMYFUNCTION("""COMPUTED_VALUE"""),"")</f>
        <v/>
      </c>
      <c r="J67" s="30" t="str">
        <f>IFERROR(__xludf.DUMMYFUNCTION("""COMPUTED_VALUE"""),"")</f>
        <v/>
      </c>
      <c r="K67" s="30" t="str">
        <f>IFERROR(__xludf.DUMMYFUNCTION("""COMPUTED_VALUE"""),"")</f>
        <v/>
      </c>
      <c r="L67" s="30" t="str">
        <f>IFERROR(__xludf.DUMMYFUNCTION("""COMPUTED_VALUE"""),"")</f>
        <v/>
      </c>
      <c r="M67" s="78" t="str">
        <f>IFERROR(__xludf.DUMMYFUNCTION("""COMPUTED_VALUE"""),"http://taeyoonchoi.com/")</f>
        <v>http://taeyoonchoi.com/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>
      <c r="A68" s="30" t="str">
        <f>IFERROR(__xludf.DUMMYFUNCTION("""COMPUTED_VALUE"""),"Poetic Computation")</f>
        <v>Poetic Computation</v>
      </c>
      <c r="B68" s="30" t="str">
        <f>IFERROR(__xludf.DUMMYFUNCTION("""COMPUTED_VALUE"""),"Poetic Computation Reader")</f>
        <v>Poetic Computation Reader</v>
      </c>
      <c r="C68" s="30" t="str">
        <f>IFERROR(__xludf.DUMMYFUNCTION("""COMPUTED_VALUE"""),"")</f>
        <v/>
      </c>
      <c r="D68" s="30" t="str">
        <f>IFERROR(__xludf.DUMMYFUNCTION("""COMPUTED_VALUE"""),"reader")</f>
        <v>reader</v>
      </c>
      <c r="E68" s="30">
        <f>IFERROR(__xludf.DUMMYFUNCTION("""COMPUTED_VALUE"""),2.0)</f>
        <v>2</v>
      </c>
      <c r="F68" s="30" t="str">
        <f>IFERROR(__xludf.DUMMYFUNCTION("""COMPUTED_VALUE"""),"")</f>
        <v/>
      </c>
      <c r="G68" s="30">
        <f>IFERROR(__xludf.DUMMYFUNCTION("""COMPUTED_VALUE"""),2017.0)</f>
        <v>2017</v>
      </c>
      <c r="H68" s="30" t="str">
        <f>IFERROR(__xludf.DUMMYFUNCTION("""COMPUTED_VALUE"""),"Writing")</f>
        <v>Writing</v>
      </c>
      <c r="I68" s="30" t="str">
        <f>IFERROR(__xludf.DUMMYFUNCTION("""COMPUTED_VALUE"""),"HAWRAF")</f>
        <v>HAWRAF</v>
      </c>
      <c r="J68" s="30" t="str">
        <f>IFERROR(__xludf.DUMMYFUNCTION("""COMPUTED_VALUE"""),"")</f>
        <v/>
      </c>
      <c r="K68" s="30" t="str">
        <f>IFERROR(__xludf.DUMMYFUNCTION("""COMPUTED_VALUE"""),"")</f>
        <v/>
      </c>
      <c r="L68" s="30" t="str">
        <f>IFERROR(__xludf.DUMMYFUNCTION("""COMPUTED_VALUE"""),"")</f>
        <v/>
      </c>
      <c r="M68" s="78" t="str">
        <f>IFERROR(__xludf.DUMMYFUNCTION("""COMPUTED_VALUE"""),"http://taeyoonchoi.com/poetic-computation/poetic-computation-reader")</f>
        <v>http://taeyoonchoi.com/poetic-computation/poetic-computation-reader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>
      <c r="A69" s="30" t="str">
        <f>IFERROR(__xludf.DUMMYFUNCTION("""COMPUTED_VALUE"""),"Poetic Computation")</f>
        <v>Poetic Computation</v>
      </c>
      <c r="B69" s="30" t="str">
        <f>IFERROR(__xludf.DUMMYFUNCTION("""COMPUTED_VALUE"""),"Poetic Computation Reader")</f>
        <v>Poetic Computation Reader</v>
      </c>
      <c r="C69" s="30" t="str">
        <f>IFERROR(__xludf.DUMMYFUNCTION("""COMPUTED_VALUE"""),"Book talk")</f>
        <v>Book talk</v>
      </c>
      <c r="D69" s="30" t="str">
        <f>IFERROR(__xludf.DUMMYFUNCTION("""COMPUTED_VALUE"""),"book talk")</f>
        <v>book talk</v>
      </c>
      <c r="E69" s="30">
        <f>IFERROR(__xludf.DUMMYFUNCTION("""COMPUTED_VALUE"""),3.0)</f>
        <v>3</v>
      </c>
      <c r="F69" s="30" t="str">
        <f>IFERROR(__xludf.DUMMYFUNCTION("""COMPUTED_VALUE"""),"")</f>
        <v/>
      </c>
      <c r="G69" s="30">
        <f>IFERROR(__xludf.DUMMYFUNCTION("""COMPUTED_VALUE"""),2017.0)</f>
        <v>2017</v>
      </c>
      <c r="H69" s="30" t="str">
        <f>IFERROR(__xludf.DUMMYFUNCTION("""COMPUTED_VALUE"""),"Events")</f>
        <v>Events</v>
      </c>
      <c r="I69" s="30" t="str">
        <f>IFERROR(__xludf.DUMMYFUNCTION("""COMPUTED_VALUE"""),"HAWRAF, Molly Kleiman, Shannon Mattern")</f>
        <v>HAWRAF, Molly Kleiman, Shannon Mattern</v>
      </c>
      <c r="J69" s="30" t="str">
        <f>IFERROR(__xludf.DUMMYFUNCTION("""COMPUTED_VALUE"""),"Printed Matter")</f>
        <v>Printed Matter</v>
      </c>
      <c r="K69" s="30" t="str">
        <f>IFERROR(__xludf.DUMMYFUNCTION("""COMPUTED_VALUE"""),"")</f>
        <v/>
      </c>
      <c r="L69" s="78" t="str">
        <f>IFERROR(__xludf.DUMMYFUNCTION("""COMPUTED_VALUE"""),"http://taeyoonchoi.com/2017/09/poetic-computation-reader-launch-party-with-hawraf/")</f>
        <v>http://taeyoonchoi.com/2017/09/poetic-computation-reader-launch-party-with-hawraf/</v>
      </c>
      <c r="M69" s="78" t="str">
        <f>IFERROR(__xludf.DUMMYFUNCTION("""COMPUTED_VALUE"""),"http://taeyoonchoi.com/poetic-computation/poetic-computation-reader/book-talk")</f>
        <v>http://taeyoonchoi.com/poetic-computation/poetic-computation-reader/book-talk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>
      <c r="A70" s="30" t="str">
        <f>IFERROR(__xludf.DUMMYFUNCTION("""COMPUTED_VALUE"""),"Poetic Computation")</f>
        <v>Poetic Computation</v>
      </c>
      <c r="B70" s="30" t="str">
        <f>IFERROR(__xludf.DUMMYFUNCTION("""COMPUTED_VALUE"""),"Uncomputable")</f>
        <v>Uncomputable</v>
      </c>
      <c r="C70" s="30" t="str">
        <f>IFERROR(__xludf.DUMMYFUNCTION("""COMPUTED_VALUE"""),"")</f>
        <v/>
      </c>
      <c r="D70" s="30" t="str">
        <f>IFERROR(__xludf.DUMMYFUNCTION("""COMPUTED_VALUE"""),"uncomputable")</f>
        <v>uncomputable</v>
      </c>
      <c r="E70" s="30" t="str">
        <f>IFERROR(__xludf.DUMMYFUNCTION("""COMPUTED_VALUE"""),"")</f>
        <v/>
      </c>
      <c r="F70" s="30" t="str">
        <f>IFERROR(__xludf.DUMMYFUNCTION("""COMPUTED_VALUE"""),"")</f>
        <v/>
      </c>
      <c r="G70" s="30" t="str">
        <f>IFERROR(__xludf.DUMMYFUNCTION("""COMPUTED_VALUE"""),"")</f>
        <v/>
      </c>
      <c r="H70" s="30" t="str">
        <f>IFERROR(__xludf.DUMMYFUNCTION("""COMPUTED_VALUE"""),"")</f>
        <v/>
      </c>
      <c r="I70" s="30" t="str">
        <f>IFERROR(__xludf.DUMMYFUNCTION("""COMPUTED_VALUE"""),"")</f>
        <v/>
      </c>
      <c r="J70" s="30" t="str">
        <f>IFERROR(__xludf.DUMMYFUNCTION("""COMPUTED_VALUE"""),"")</f>
        <v/>
      </c>
      <c r="K70" s="30" t="str">
        <f>IFERROR(__xludf.DUMMYFUNCTION("""COMPUTED_VALUE"""),"")</f>
        <v/>
      </c>
      <c r="L70" s="30" t="str">
        <f>IFERROR(__xludf.DUMMYFUNCTION("""COMPUTED_VALUE"""),"")</f>
        <v/>
      </c>
      <c r="M70" s="30" t="str">
        <f>IFERROR(__xludf.DUMMYFUNCTION("""COMPUTED_VALUE"""),"")</f>
        <v/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>
      <c r="A71" s="30" t="str">
        <f>IFERROR(__xludf.DUMMYFUNCTION("""COMPUTED_VALUE"""),"Poetic Computation")</f>
        <v>Poetic Computation</v>
      </c>
      <c r="B71" s="30" t="str">
        <f>IFERROR(__xludf.DUMMYFUNCTION("""COMPUTED_VALUE"""),"Uncomputable")</f>
        <v>Uncomputable</v>
      </c>
      <c r="C71" s="30" t="str">
        <f>IFERROR(__xludf.DUMMYFUNCTION("""COMPUTED_VALUE"""),"Workshop")</f>
        <v>Workshop</v>
      </c>
      <c r="D71" s="30" t="str">
        <f>IFERROR(__xludf.DUMMYFUNCTION("""COMPUTED_VALUE"""),"workshop")</f>
        <v>workshop</v>
      </c>
      <c r="E71" s="30">
        <f>IFERROR(__xludf.DUMMYFUNCTION("""COMPUTED_VALUE"""),3.0)</f>
        <v>3</v>
      </c>
      <c r="F71" s="30" t="str">
        <f>IFERROR(__xludf.DUMMYFUNCTION("""COMPUTED_VALUE"""),"")</f>
        <v/>
      </c>
      <c r="G71" s="30">
        <f>IFERROR(__xludf.DUMMYFUNCTION("""COMPUTED_VALUE"""),2018.0)</f>
        <v>2018</v>
      </c>
      <c r="H71" s="30" t="str">
        <f>IFERROR(__xludf.DUMMYFUNCTION("""COMPUTED_VALUE"""),"Teaching")</f>
        <v>Teaching</v>
      </c>
      <c r="I71" s="30" t="str">
        <f>IFERROR(__xludf.DUMMYFUNCTION("""COMPUTED_VALUE"""),"Alex Galloway")</f>
        <v>Alex Galloway</v>
      </c>
      <c r="J71" s="30" t="str">
        <f>IFERROR(__xludf.DUMMYFUNCTION("""COMPUTED_VALUE"""),"")</f>
        <v/>
      </c>
      <c r="K71" s="30" t="str">
        <f>IFERROR(__xludf.DUMMYFUNCTION("""COMPUTED_VALUE"""),"")</f>
        <v/>
      </c>
      <c r="L71" s="30" t="str">
        <f>IFERROR(__xludf.DUMMYFUNCTION("""COMPUTED_VALUE"""),"")</f>
        <v/>
      </c>
      <c r="M71" s="78" t="str">
        <f>IFERROR(__xludf.DUMMYFUNCTION("""COMPUTED_VALUE"""),"http://taeyoonchoi.com/poetic-computation/uncomputable/workshop")</f>
        <v>http://taeyoonchoi.com/poetic-computation/uncomputable/workshop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>
      <c r="A72" s="30" t="str">
        <f>IFERROR(__xludf.DUMMYFUNCTION("""COMPUTED_VALUE"""),"Poetic Computation")</f>
        <v>Poetic Computation</v>
      </c>
      <c r="B72" s="30" t="str">
        <f>IFERROR(__xludf.DUMMYFUNCTION("""COMPUTED_VALUE"""),"CPU Dumplings")</f>
        <v>CPU Dumplings</v>
      </c>
      <c r="C72" s="30" t="str">
        <f>IFERROR(__xludf.DUMMYFUNCTION("""COMPUTED_VALUE"""),"")</f>
        <v/>
      </c>
      <c r="D72" s="30" t="str">
        <f>IFERROR(__xludf.DUMMYFUNCTION("""COMPUTED_VALUE"""),"cpu-dumplings")</f>
        <v>cpu-dumplings</v>
      </c>
      <c r="E72" s="30">
        <f>IFERROR(__xludf.DUMMYFUNCTION("""COMPUTED_VALUE"""),2.0)</f>
        <v>2</v>
      </c>
      <c r="F72" s="30" t="str">
        <f>IFERROR(__xludf.DUMMYFUNCTION("""COMPUTED_VALUE"""),"")</f>
        <v/>
      </c>
      <c r="G72" s="30">
        <f>IFERROR(__xludf.DUMMYFUNCTION("""COMPUTED_VALUE"""),2017.0)</f>
        <v>2017</v>
      </c>
      <c r="H72" s="30" t="str">
        <f>IFERROR(__xludf.DUMMYFUNCTION("""COMPUTED_VALUE"""),"")</f>
        <v/>
      </c>
      <c r="I72" s="30" t="str">
        <f>IFERROR(__xludf.DUMMYFUNCTION("""COMPUTED_VALUE"""),"")</f>
        <v/>
      </c>
      <c r="J72" s="30" t="str">
        <f>IFERROR(__xludf.DUMMYFUNCTION("""COMPUTED_VALUE"""),"")</f>
        <v/>
      </c>
      <c r="K72" s="30" t="str">
        <f>IFERROR(__xludf.DUMMYFUNCTION("""COMPUTED_VALUE"""),"")</f>
        <v/>
      </c>
      <c r="L72" s="78" t="str">
        <f>IFERROR(__xludf.DUMMYFUNCTION("""COMPUTED_VALUE"""),"http://taeyoonchoi.com/teaching/cpu-dumplings/")</f>
        <v>http://taeyoonchoi.com/teaching/cpu-dumplings/</v>
      </c>
      <c r="M72" s="78" t="str">
        <f>IFERROR(__xludf.DUMMYFUNCTION("""COMPUTED_VALUE"""),"http://taeyoonchoi.com/poetic-computation/cpu-dumplings")</f>
        <v>http://taeyoonchoi.com/poetic-computation/cpu-dumplings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>
      <c r="A73" s="30" t="str">
        <f>IFERROR(__xludf.DUMMYFUNCTION("""COMPUTED_VALUE"""),"")</f>
        <v/>
      </c>
      <c r="B73" s="30" t="str">
        <f>IFERROR(__xludf.DUMMYFUNCTION("""COMPUTED_VALUE"""),"")</f>
        <v/>
      </c>
      <c r="C73" s="30" t="str">
        <f>IFERROR(__xludf.DUMMYFUNCTION("""COMPUTED_VALUE"""),"")</f>
        <v/>
      </c>
      <c r="D73" s="30" t="str">
        <f>IFERROR(__xludf.DUMMYFUNCTION("""COMPUTED_VALUE"""),"")</f>
        <v/>
      </c>
      <c r="E73" s="30" t="str">
        <f>IFERROR(__xludf.DUMMYFUNCTION("""COMPUTED_VALUE"""),"")</f>
        <v/>
      </c>
      <c r="F73" s="30" t="str">
        <f>IFERROR(__xludf.DUMMYFUNCTION("""COMPUTED_VALUE"""),"")</f>
        <v/>
      </c>
      <c r="G73" s="30">
        <f>IFERROR(__xludf.DUMMYFUNCTION("""COMPUTED_VALUE"""),2016.0)</f>
        <v>2016</v>
      </c>
      <c r="H73" s="30" t="str">
        <f>IFERROR(__xludf.DUMMYFUNCTION("""COMPUTED_VALUE"""),"")</f>
        <v/>
      </c>
      <c r="I73" s="30" t="str">
        <f>IFERROR(__xludf.DUMMYFUNCTION("""COMPUTED_VALUE"""),"")</f>
        <v/>
      </c>
      <c r="J73" s="30" t="str">
        <f>IFERROR(__xludf.DUMMYFUNCTION("""COMPUTED_VALUE"""),"")</f>
        <v/>
      </c>
      <c r="K73" s="30" t="str">
        <f>IFERROR(__xludf.DUMMYFUNCTION("""COMPUTED_VALUE"""),"")</f>
        <v/>
      </c>
      <c r="L73" s="30" t="str">
        <f>IFERROR(__xludf.DUMMYFUNCTION("""COMPUTED_VALUE"""),"")</f>
        <v/>
      </c>
      <c r="M73" s="78" t="str">
        <f>IFERROR(__xludf.DUMMYFUNCTION("""COMPUTED_VALUE"""),"http://taeyoonchoi.com/")</f>
        <v>http://taeyoonchoi.com/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>
      <c r="A74" s="30" t="str">
        <f>IFERROR(__xludf.DUMMYFUNCTION("""COMPUTED_VALUE"""),"Poetic Computation")</f>
        <v>Poetic Computation</v>
      </c>
      <c r="B74" s="30" t="str">
        <f>IFERROR(__xludf.DUMMYFUNCTION("""COMPUTED_VALUE"""),"Errantic Poetry")</f>
        <v>Errantic Poetry</v>
      </c>
      <c r="C74" s="30" t="str">
        <f>IFERROR(__xludf.DUMMYFUNCTION("""COMPUTED_VALUE"""),"Essay")</f>
        <v>Essay</v>
      </c>
      <c r="D74" s="30" t="str">
        <f>IFERROR(__xludf.DUMMYFUNCTION("""COMPUTED_VALUE"""),"errantic poetry")</f>
        <v>errantic poetry</v>
      </c>
      <c r="E74" s="30">
        <f>IFERROR(__xludf.DUMMYFUNCTION("""COMPUTED_VALUE"""),2.0)</f>
        <v>2</v>
      </c>
      <c r="F74" s="30" t="str">
        <f>IFERROR(__xludf.DUMMYFUNCTION("""COMPUTED_VALUE"""),"")</f>
        <v/>
      </c>
      <c r="G74" s="30">
        <f>IFERROR(__xludf.DUMMYFUNCTION("""COMPUTED_VALUE"""),2016.0)</f>
        <v>2016</v>
      </c>
      <c r="H74" s="30" t="str">
        <f>IFERROR(__xludf.DUMMYFUNCTION("""COMPUTED_VALUE"""),"Drawings")</f>
        <v>Drawings</v>
      </c>
      <c r="I74" s="30" t="str">
        <f>IFERROR(__xludf.DUMMYFUNCTION("""COMPUTED_VALUE"""),"")</f>
        <v/>
      </c>
      <c r="J74" s="30" t="str">
        <f>IFERROR(__xludf.DUMMYFUNCTION("""COMPUTED_VALUE"""),"")</f>
        <v/>
      </c>
      <c r="K74" s="30" t="str">
        <f>IFERROR(__xludf.DUMMYFUNCTION("""COMPUTED_VALUE"""),"")</f>
        <v/>
      </c>
      <c r="L74" s="78" t="str">
        <f>IFERROR(__xludf.DUMMYFUNCTION("""COMPUTED_VALUE"""),"http://taeyoonchoi.com/projects/errantic-poetry/")</f>
        <v>http://taeyoonchoi.com/projects/errantic-poetry/</v>
      </c>
      <c r="M74" s="78" t="str">
        <f>IFERROR(__xludf.DUMMYFUNCTION("""COMPUTED_VALUE"""),"http://taeyoonchoi.com/poetic-computation/errantic-poetry")</f>
        <v>http://taeyoonchoi.com/poetic-computation/errantic-poetry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>
      <c r="A75" s="30" t="str">
        <f>IFERROR(__xludf.DUMMYFUNCTION("""COMPUTED_VALUE"""),"Poetic Computation")</f>
        <v>Poetic Computation</v>
      </c>
      <c r="B75" s="30" t="str">
        <f>IFERROR(__xludf.DUMMYFUNCTION("""COMPUTED_VALUE"""),"Errantic Poetry")</f>
        <v>Errantic Poetry</v>
      </c>
      <c r="C75" s="30" t="str">
        <f>IFERROR(__xludf.DUMMYFUNCTION("""COMPUTED_VALUE"""),"Test (Writing About the Project)")</f>
        <v>Test (Writing About the Project)</v>
      </c>
      <c r="D75" s="30" t="str">
        <f>IFERROR(__xludf.DUMMYFUNCTION("""COMPUTED_VALUE"""),"writing")</f>
        <v>writing</v>
      </c>
      <c r="E75" s="30">
        <f>IFERROR(__xludf.DUMMYFUNCTION("""COMPUTED_VALUE"""),3.0)</f>
        <v>3</v>
      </c>
      <c r="F75" s="30" t="str">
        <f>IFERROR(__xludf.DUMMYFUNCTION("""COMPUTED_VALUE"""),"")</f>
        <v/>
      </c>
      <c r="G75" s="30">
        <f>IFERROR(__xludf.DUMMYFUNCTION("""COMPUTED_VALUE"""),2016.0)</f>
        <v>2016</v>
      </c>
      <c r="H75" s="30" t="str">
        <f>IFERROR(__xludf.DUMMYFUNCTION("""COMPUTED_VALUE"""),"Writing")</f>
        <v>Writing</v>
      </c>
      <c r="I75" s="30" t="str">
        <f>IFERROR(__xludf.DUMMYFUNCTION("""COMPUTED_VALUE"""),"")</f>
        <v/>
      </c>
      <c r="J75" s="30" t="str">
        <f>IFERROR(__xludf.DUMMYFUNCTION("""COMPUTED_VALUE"""),"")</f>
        <v/>
      </c>
      <c r="K75" s="30" t="str">
        <f>IFERROR(__xludf.DUMMYFUNCTION("""COMPUTED_VALUE"""),"Incomplete/Unedited")</f>
        <v>Incomplete/Unedited</v>
      </c>
      <c r="L75" s="78" t="str">
        <f>IFERROR(__xludf.DUMMYFUNCTION("""COMPUTED_VALUE"""),"http://taeyoonchoi.com/test-3/")</f>
        <v>http://taeyoonchoi.com/test-3/</v>
      </c>
      <c r="M75" s="78" t="str">
        <f>IFERROR(__xludf.DUMMYFUNCTION("""COMPUTED_VALUE"""),"http://taeyoonchoi.com/poetic-computation/errantic-poetry/writing")</f>
        <v>http://taeyoonchoi.com/poetic-computation/errantic-poetry/writing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>
      <c r="A76" s="30" t="str">
        <f>IFERROR(__xludf.DUMMYFUNCTION("""COMPUTED_VALUE"""),"Poetic Computation")</f>
        <v>Poetic Computation</v>
      </c>
      <c r="B76" s="30" t="str">
        <f>IFERROR(__xludf.DUMMYFUNCTION("""COMPUTED_VALUE"""),"Woven circuit")</f>
        <v>Woven circuit</v>
      </c>
      <c r="C76" s="30" t="str">
        <f>IFERROR(__xludf.DUMMYFUNCTION("""COMPUTED_VALUE"""),"")</f>
        <v/>
      </c>
      <c r="D76" s="30" t="str">
        <f>IFERROR(__xludf.DUMMYFUNCTION("""COMPUTED_VALUE"""),"")</f>
        <v/>
      </c>
      <c r="E76" s="30">
        <f>IFERROR(__xludf.DUMMYFUNCTION("""COMPUTED_VALUE"""),2.0)</f>
        <v>2</v>
      </c>
      <c r="F76" s="30" t="str">
        <f>IFERROR(__xludf.DUMMYFUNCTION("""COMPUTED_VALUE"""),"")</f>
        <v/>
      </c>
      <c r="G76" s="30" t="str">
        <f>IFERROR(__xludf.DUMMYFUNCTION("""COMPUTED_VALUE"""),"")</f>
        <v/>
      </c>
      <c r="H76" s="30" t="str">
        <f>IFERROR(__xludf.DUMMYFUNCTION("""COMPUTED_VALUE"""),"")</f>
        <v/>
      </c>
      <c r="I76" s="30" t="str">
        <f>IFERROR(__xludf.DUMMYFUNCTION("""COMPUTED_VALUE"""),"")</f>
        <v/>
      </c>
      <c r="J76" s="30" t="str">
        <f>IFERROR(__xludf.DUMMYFUNCTION("""COMPUTED_VALUE"""),"")</f>
        <v/>
      </c>
      <c r="K76" s="30" t="str">
        <f>IFERROR(__xludf.DUMMYFUNCTION("""COMPUTED_VALUE"""),"")</f>
        <v/>
      </c>
      <c r="L76" s="30" t="str">
        <f>IFERROR(__xludf.DUMMYFUNCTION("""COMPUTED_VALUE"""),"")</f>
        <v/>
      </c>
      <c r="M76" s="30" t="str">
        <f>IFERROR(__xludf.DUMMYFUNCTION("""COMPUTED_VALUE"""),"")</f>
        <v/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>
      <c r="A77" s="30" t="str">
        <f>IFERROR(__xludf.DUMMYFUNCTION("""COMPUTED_VALUE"""),"Poetic Computation")</f>
        <v>Poetic Computation</v>
      </c>
      <c r="B77" s="30" t="str">
        <f>IFERROR(__xludf.DUMMYFUNCTION("""COMPUTED_VALUE"""),"Digital Poetics ")</f>
        <v>Digital Poetics </v>
      </c>
      <c r="C77" s="30" t="str">
        <f>IFERROR(__xludf.DUMMYFUNCTION("""COMPUTED_VALUE"""),"")</f>
        <v/>
      </c>
      <c r="D77" s="30" t="str">
        <f>IFERROR(__xludf.DUMMYFUNCTION("""COMPUTED_VALUE"""),"digital poetics")</f>
        <v>digital poetics</v>
      </c>
      <c r="E77" s="30">
        <f>IFERROR(__xludf.DUMMYFUNCTION("""COMPUTED_VALUE"""),2.0)</f>
        <v>2</v>
      </c>
      <c r="F77" s="30" t="str">
        <f>IFERROR(__xludf.DUMMYFUNCTION("""COMPUTED_VALUE"""),"")</f>
        <v/>
      </c>
      <c r="G77" s="30" t="str">
        <f>IFERROR(__xludf.DUMMYFUNCTION("""COMPUTED_VALUE"""),"")</f>
        <v/>
      </c>
      <c r="H77" s="30" t="str">
        <f>IFERROR(__xludf.DUMMYFUNCTION("""COMPUTED_VALUE"""),"")</f>
        <v/>
      </c>
      <c r="I77" s="30" t="str">
        <f>IFERROR(__xludf.DUMMYFUNCTION("""COMPUTED_VALUE"""),"")</f>
        <v/>
      </c>
      <c r="J77" s="30" t="str">
        <f>IFERROR(__xludf.DUMMYFUNCTION("""COMPUTED_VALUE"""),"")</f>
        <v/>
      </c>
      <c r="K77" s="30" t="str">
        <f>IFERROR(__xludf.DUMMYFUNCTION("""COMPUTED_VALUE"""),"")</f>
        <v/>
      </c>
      <c r="L77" s="30" t="str">
        <f>IFERROR(__xludf.DUMMYFUNCTION("""COMPUTED_VALUE"""),"")</f>
        <v/>
      </c>
      <c r="M77" s="78" t="str">
        <f>IFERROR(__xludf.DUMMYFUNCTION("""COMPUTED_VALUE"""),"http://taeyoonchoi.com/poetic-computation/digital-poetics-")</f>
        <v>http://taeyoonchoi.com/poetic-computation/digital-poetics-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>
      <c r="A78" s="30" t="str">
        <f>IFERROR(__xludf.DUMMYFUNCTION("""COMPUTED_VALUE"""),"Poetic Computation")</f>
        <v>Poetic Computation</v>
      </c>
      <c r="B78" s="30" t="str">
        <f>IFERROR(__xludf.DUMMYFUNCTION("""COMPUTED_VALUE"""),"Learning to Teach")</f>
        <v>Learning to Teach</v>
      </c>
      <c r="C78" s="30" t="str">
        <f>IFERROR(__xludf.DUMMYFUNCTION("""COMPUTED_VALUE"""),"Conference")</f>
        <v>Conference</v>
      </c>
      <c r="D78" s="30" t="str">
        <f>IFERROR(__xludf.DUMMYFUNCTION("""COMPUTED_VALUE"""),"conference")</f>
        <v>conference</v>
      </c>
      <c r="E78" s="30">
        <f>IFERROR(__xludf.DUMMYFUNCTION("""COMPUTED_VALUE"""),2.0)</f>
        <v>2</v>
      </c>
      <c r="F78" s="30" t="str">
        <f>IFERROR(__xludf.DUMMYFUNCTION("""COMPUTED_VALUE"""),"")</f>
        <v/>
      </c>
      <c r="G78" s="30" t="str">
        <f>IFERROR(__xludf.DUMMYFUNCTION("""COMPUTED_VALUE"""),"")</f>
        <v/>
      </c>
      <c r="H78" s="30" t="str">
        <f>IFERROR(__xludf.DUMMYFUNCTION("""COMPUTED_VALUE"""),"")</f>
        <v/>
      </c>
      <c r="I78" s="30" t="str">
        <f>IFERROR(__xludf.DUMMYFUNCTION("""COMPUTED_VALUE"""),"")</f>
        <v/>
      </c>
      <c r="J78" s="30" t="str">
        <f>IFERROR(__xludf.DUMMYFUNCTION("""COMPUTED_VALUE"""),"")</f>
        <v/>
      </c>
      <c r="K78" s="30" t="str">
        <f>IFERROR(__xludf.DUMMYFUNCTION("""COMPUTED_VALUE"""),"")</f>
        <v/>
      </c>
      <c r="L78" s="30" t="str">
        <f>IFERROR(__xludf.DUMMYFUNCTION("""COMPUTED_VALUE"""),"")</f>
        <v/>
      </c>
      <c r="M78" s="78" t="str">
        <f>IFERROR(__xludf.DUMMYFUNCTION("""COMPUTED_VALUE"""),"http://taeyoonchoi.com/poetic-computation/learning-to-teach")</f>
        <v>http://taeyoonchoi.com/poetic-computation/learning-to-teach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>
      <c r="A79" s="30" t="str">
        <f>IFERROR(__xludf.DUMMYFUNCTION("""COMPUTED_VALUE"""),"Poetic Computation")</f>
        <v>Poetic Computation</v>
      </c>
      <c r="B79" s="30" t="str">
        <f>IFERROR(__xludf.DUMMYFUNCTION("""COMPUTED_VALUE"""),"Learning to Teach")</f>
        <v>Learning to Teach</v>
      </c>
      <c r="C79" s="30">
        <f>IFERROR(__xludf.DUMMYFUNCTION("""COMPUTED_VALUE"""),2016.0)</f>
        <v>2016</v>
      </c>
      <c r="D79" s="30">
        <f>IFERROR(__xludf.DUMMYFUNCTION("""COMPUTED_VALUE"""),2016.0)</f>
        <v>2016</v>
      </c>
      <c r="E79" s="30">
        <f>IFERROR(__xludf.DUMMYFUNCTION("""COMPUTED_VALUE"""),3.0)</f>
        <v>3</v>
      </c>
      <c r="F79" s="30" t="str">
        <f>IFERROR(__xludf.DUMMYFUNCTION("""COMPUTED_VALUE"""),"")</f>
        <v/>
      </c>
      <c r="G79" s="30" t="str">
        <f>IFERROR(__xludf.DUMMYFUNCTION("""COMPUTED_VALUE"""),"")</f>
        <v/>
      </c>
      <c r="H79" s="30" t="str">
        <f>IFERROR(__xludf.DUMMYFUNCTION("""COMPUTED_VALUE"""),"")</f>
        <v/>
      </c>
      <c r="I79" s="30" t="str">
        <f>IFERROR(__xludf.DUMMYFUNCTION("""COMPUTED_VALUE"""),"")</f>
        <v/>
      </c>
      <c r="J79" s="30" t="str">
        <f>IFERROR(__xludf.DUMMYFUNCTION("""COMPUTED_VALUE"""),"")</f>
        <v/>
      </c>
      <c r="K79" s="30" t="str">
        <f>IFERROR(__xludf.DUMMYFUNCTION("""COMPUTED_VALUE"""),"")</f>
        <v/>
      </c>
      <c r="L79" s="30" t="str">
        <f>IFERROR(__xludf.DUMMYFUNCTION("""COMPUTED_VALUE"""),"")</f>
        <v/>
      </c>
      <c r="M79" s="78" t="str">
        <f>IFERROR(__xludf.DUMMYFUNCTION("""COMPUTED_VALUE"""),"http://taeyoonchoi.com/poetic-computation/learning-to-teach/2016")</f>
        <v>http://taeyoonchoi.com/poetic-computation/learning-to-teach/2016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>
      <c r="A80" s="30" t="str">
        <f>IFERROR(__xludf.DUMMYFUNCTION("""COMPUTED_VALUE"""),"Poetic Computation")</f>
        <v>Poetic Computation</v>
      </c>
      <c r="B80" s="30" t="str">
        <f>IFERROR(__xludf.DUMMYFUNCTION("""COMPUTED_VALUE"""),"Learning to Teach")</f>
        <v>Learning to Teach</v>
      </c>
      <c r="C80" s="30">
        <f>IFERROR(__xludf.DUMMYFUNCTION("""COMPUTED_VALUE"""),2017.0)</f>
        <v>2017</v>
      </c>
      <c r="D80" s="30">
        <f>IFERROR(__xludf.DUMMYFUNCTION("""COMPUTED_VALUE"""),2017.0)</f>
        <v>2017</v>
      </c>
      <c r="E80" s="30">
        <f>IFERROR(__xludf.DUMMYFUNCTION("""COMPUTED_VALUE"""),3.0)</f>
        <v>3</v>
      </c>
      <c r="F80" s="30" t="str">
        <f>IFERROR(__xludf.DUMMYFUNCTION("""COMPUTED_VALUE"""),"")</f>
        <v/>
      </c>
      <c r="G80" s="30" t="str">
        <f>IFERROR(__xludf.DUMMYFUNCTION("""COMPUTED_VALUE"""),"")</f>
        <v/>
      </c>
      <c r="H80" s="30" t="str">
        <f>IFERROR(__xludf.DUMMYFUNCTION("""COMPUTED_VALUE"""),"")</f>
        <v/>
      </c>
      <c r="I80" s="30" t="str">
        <f>IFERROR(__xludf.DUMMYFUNCTION("""COMPUTED_VALUE"""),"")</f>
        <v/>
      </c>
      <c r="J80" s="30" t="str">
        <f>IFERROR(__xludf.DUMMYFUNCTION("""COMPUTED_VALUE"""),"")</f>
        <v/>
      </c>
      <c r="K80" s="30" t="str">
        <f>IFERROR(__xludf.DUMMYFUNCTION("""COMPUTED_VALUE"""),"")</f>
        <v/>
      </c>
      <c r="L80" s="30" t="str">
        <f>IFERROR(__xludf.DUMMYFUNCTION("""COMPUTED_VALUE"""),"")</f>
        <v/>
      </c>
      <c r="M80" s="78" t="str">
        <f>IFERROR(__xludf.DUMMYFUNCTION("""COMPUTED_VALUE"""),"http://taeyoonchoi.com/poetic-computation/learning-to-teach/2017")</f>
        <v>http://taeyoonchoi.com/poetic-computation/learning-to-teach/2017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>
      <c r="A81" s="30" t="str">
        <f>IFERROR(__xludf.DUMMYFUNCTION("""COMPUTED_VALUE"""),"Poetic Computation")</f>
        <v>Poetic Computation</v>
      </c>
      <c r="B81" s="30" t="str">
        <f>IFERROR(__xludf.DUMMYFUNCTION("""COMPUTED_VALUE"""),"Processing Community Day")</f>
        <v>Processing Community Day</v>
      </c>
      <c r="C81" s="30" t="str">
        <f>IFERROR(__xludf.DUMMYFUNCTION("""COMPUTED_VALUE"""),"Conference")</f>
        <v>Conference</v>
      </c>
      <c r="D81" s="30" t="str">
        <f>IFERROR(__xludf.DUMMYFUNCTION("""COMPUTED_VALUE"""),"processing community day")</f>
        <v>processing community day</v>
      </c>
      <c r="E81" s="30">
        <f>IFERROR(__xludf.DUMMYFUNCTION("""COMPUTED_VALUE"""),2.0)</f>
        <v>2</v>
      </c>
      <c r="F81" s="30" t="str">
        <f>IFERROR(__xludf.DUMMYFUNCTION("""COMPUTED_VALUE"""),"")</f>
        <v/>
      </c>
      <c r="G81" s="30" t="str">
        <f>IFERROR(__xludf.DUMMYFUNCTION("""COMPUTED_VALUE"""),"")</f>
        <v/>
      </c>
      <c r="H81" s="30" t="str">
        <f>IFERROR(__xludf.DUMMYFUNCTION("""COMPUTED_VALUE"""),"")</f>
        <v/>
      </c>
      <c r="I81" s="30" t="str">
        <f>IFERROR(__xludf.DUMMYFUNCTION("""COMPUTED_VALUE"""),"")</f>
        <v/>
      </c>
      <c r="J81" s="30" t="str">
        <f>IFERROR(__xludf.DUMMYFUNCTION("""COMPUTED_VALUE"""),"")</f>
        <v/>
      </c>
      <c r="K81" s="30" t="str">
        <f>IFERROR(__xludf.DUMMYFUNCTION("""COMPUTED_VALUE"""),"")</f>
        <v/>
      </c>
      <c r="L81" s="78" t="str">
        <f>IFERROR(__xludf.DUMMYFUNCTION("""COMPUTED_VALUE"""),"https://medium.com/processing-foundation/after-processing-community-day-8e124b1ec85e")</f>
        <v>https://medium.com/processing-foundation/after-processing-community-day-8e124b1ec85e</v>
      </c>
      <c r="M81" s="78" t="str">
        <f>IFERROR(__xludf.DUMMYFUNCTION("""COMPUTED_VALUE"""),"http://taeyoonchoi.com/poetic-computation/processing-community-day")</f>
        <v>http://taeyoonchoi.com/poetic-computation/processing-community-day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>
      <c r="A82" s="30" t="str">
        <f>IFERROR(__xludf.DUMMYFUNCTION("""COMPUTED_VALUE"""),"")</f>
        <v/>
      </c>
      <c r="B82" s="30" t="str">
        <f>IFERROR(__xludf.DUMMYFUNCTION("""COMPUTED_VALUE""")," ")</f>
        <v> </v>
      </c>
      <c r="C82" s="30" t="str">
        <f>IFERROR(__xludf.DUMMYFUNCTION("""COMPUTED_VALUE"""),"")</f>
        <v/>
      </c>
      <c r="D82" s="30" t="str">
        <f>IFERROR(__xludf.DUMMYFUNCTION("""COMPUTED_VALUE"""),"")</f>
        <v/>
      </c>
      <c r="E82" s="30" t="str">
        <f>IFERROR(__xludf.DUMMYFUNCTION("""COMPUTED_VALUE"""),"")</f>
        <v/>
      </c>
      <c r="F82" s="30" t="str">
        <f>IFERROR(__xludf.DUMMYFUNCTION("""COMPUTED_VALUE"""),"")</f>
        <v/>
      </c>
      <c r="G82" s="30" t="str">
        <f>IFERROR(__xludf.DUMMYFUNCTION("""COMPUTED_VALUE"""),"")</f>
        <v/>
      </c>
      <c r="H82" s="30" t="str">
        <f>IFERROR(__xludf.DUMMYFUNCTION("""COMPUTED_VALUE"""),"")</f>
        <v/>
      </c>
      <c r="I82" s="30" t="str">
        <f>IFERROR(__xludf.DUMMYFUNCTION("""COMPUTED_VALUE"""),"")</f>
        <v/>
      </c>
      <c r="J82" s="30" t="str">
        <f>IFERROR(__xludf.DUMMYFUNCTION("""COMPUTED_VALUE"""),"")</f>
        <v/>
      </c>
      <c r="K82" s="30" t="str">
        <f>IFERROR(__xludf.DUMMYFUNCTION("""COMPUTED_VALUE"""),"")</f>
        <v/>
      </c>
      <c r="L82" s="30" t="str">
        <f>IFERROR(__xludf.DUMMYFUNCTION("""COMPUTED_VALUE"""),"")</f>
        <v/>
      </c>
      <c r="M82" s="30" t="str">
        <f>IFERROR(__xludf.DUMMYFUNCTION("""COMPUTED_VALUE"""),"")</f>
        <v/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>
      <c r="A102" s="80"/>
      <c r="B102" s="80"/>
      <c r="C102" s="8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</row>
    <row r="109">
      <c r="A109" s="22" t="str">
        <f>IFERROR(__xludf.DUMMYFUNCTION("unique('Urban Prog'!A2:M309)"),"Urban Programming")</f>
        <v>Urban Programming</v>
      </c>
      <c r="B109" s="23" t="str">
        <f>IFERROR(__xludf.DUMMYFUNCTION("""COMPUTED_VALUE"""),"")</f>
        <v/>
      </c>
      <c r="C109" s="23" t="str">
        <f>IFERROR(__xludf.DUMMYFUNCTION("""COMPUTED_VALUE"""),"")</f>
        <v/>
      </c>
      <c r="D109" s="25" t="str">
        <f>IFERROR(__xludf.DUMMYFUNCTION("""COMPUTED_VALUE"""),"")</f>
        <v/>
      </c>
      <c r="E109" s="25">
        <f>IFERROR(__xludf.DUMMYFUNCTION("""COMPUTED_VALUE"""),1.0)</f>
        <v>1</v>
      </c>
      <c r="F109" s="25" t="str">
        <f>IFERROR(__xludf.DUMMYFUNCTION("""COMPUTED_VALUE"""),"")</f>
        <v/>
      </c>
      <c r="G109" s="25">
        <f>IFERROR(__xludf.DUMMYFUNCTION("""COMPUTED_VALUE"""),2014.0)</f>
        <v>2014</v>
      </c>
      <c r="H109" s="25" t="str">
        <f>IFERROR(__xludf.DUMMYFUNCTION("""COMPUTED_VALUE"""),"List, Links")</f>
        <v>List, Links</v>
      </c>
      <c r="I109" s="25" t="str">
        <f>IFERROR(__xludf.DUMMYFUNCTION("""COMPUTED_VALUE"""),"")</f>
        <v/>
      </c>
      <c r="J109" s="25" t="str">
        <f>IFERROR(__xludf.DUMMYFUNCTION("""COMPUTED_VALUE"""),"")</f>
        <v/>
      </c>
      <c r="K109" s="25" t="str">
        <f>IFERROR(__xludf.DUMMYFUNCTION("""COMPUTED_VALUE"""),"")</f>
        <v/>
      </c>
      <c r="L109" s="29" t="str">
        <f>IFERROR(__xludf.DUMMYFUNCTION("""COMPUTED_VALUE"""),"http://taeyoonchoi.com/projects/urban-programming/")</f>
        <v>http://taeyoonchoi.com/projects/urban-programming/</v>
      </c>
      <c r="M109" s="29" t="str">
        <f>IFERROR(__xludf.DUMMYFUNCTION("""COMPUTED_VALUE"""),"http://taeyoonchoi.com/urban-programming")</f>
        <v>http://taeyoonchoi.com/urban-programming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</row>
    <row r="110">
      <c r="A110" s="30" t="str">
        <f>IFERROR(__xludf.DUMMYFUNCTION("""COMPUTED_VALUE"""),"Urban Programming")</f>
        <v>Urban Programming</v>
      </c>
      <c r="B110" s="30" t="str">
        <f>IFERROR(__xludf.DUMMYFUNCTION("""COMPUTED_VALUE"""),"Urban Programming 101")</f>
        <v>Urban Programming 101</v>
      </c>
      <c r="C110" s="30" t="str">
        <f>IFERROR(__xludf.DUMMYFUNCTION("""COMPUTED_VALUE"""),"")</f>
        <v/>
      </c>
      <c r="D110" s="30" t="str">
        <f>IFERROR(__xludf.DUMMYFUNCTION("""COMPUTED_VALUE"""),"")</f>
        <v/>
      </c>
      <c r="E110" s="30">
        <f>IFERROR(__xludf.DUMMYFUNCTION("""COMPUTED_VALUE"""),2.0)</f>
        <v>2</v>
      </c>
      <c r="F110" s="30" t="str">
        <f>IFERROR(__xludf.DUMMYFUNCTION("""COMPUTED_VALUE"""),"")</f>
        <v/>
      </c>
      <c r="G110" s="30" t="str">
        <f>IFERROR(__xludf.DUMMYFUNCTION("""COMPUTED_VALUE"""),"")</f>
        <v/>
      </c>
      <c r="H110" s="30" t="str">
        <f>IFERROR(__xludf.DUMMYFUNCTION("""COMPUTED_VALUE"""),"Publication, Book, Writing")</f>
        <v>Publication, Book, Writing</v>
      </c>
      <c r="I110" s="30" t="str">
        <f>IFERROR(__xludf.DUMMYFUNCTION("""COMPUTED_VALUE"""),"")</f>
        <v/>
      </c>
      <c r="J110" s="30" t="str">
        <f>IFERROR(__xludf.DUMMYFUNCTION("""COMPUTED_VALUE"""),"Mediabus Publications")</f>
        <v>Mediabus Publications</v>
      </c>
      <c r="K110" s="30" t="str">
        <f>IFERROR(__xludf.DUMMYFUNCTION("""COMPUTED_VALUE"""),"Incomplete")</f>
        <v>Incomplete</v>
      </c>
      <c r="L110" s="78" t="str">
        <f>IFERROR(__xludf.DUMMYFUNCTION("""COMPUTED_VALUE"""),"http://taeyoonchoi.com/writing/urban-programming/")</f>
        <v>http://taeyoonchoi.com/writing/urban-programming/</v>
      </c>
      <c r="M110" s="78" t="str">
        <f>IFERROR(__xludf.DUMMYFUNCTION("""COMPUTED_VALUE"""),"http://taeyoonchoi.com/urban-programming/urban-programming-101")</f>
        <v>http://taeyoonchoi.com/urban-programming/urban-programming-101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</row>
    <row r="111">
      <c r="A111" s="30" t="str">
        <f>IFERROR(__xludf.DUMMYFUNCTION("""COMPUTED_VALUE"""),"Urban Programming")</f>
        <v>Urban Programming</v>
      </c>
      <c r="B111" s="30" t="str">
        <f>IFERROR(__xludf.DUMMYFUNCTION("""COMPUTED_VALUE"""),"Urban Programming 101")</f>
        <v>Urban Programming 101</v>
      </c>
      <c r="C111" s="30" t="str">
        <f>IFERROR(__xludf.DUMMYFUNCTION("""COMPUTED_VALUE"""),"Stage Directions")</f>
        <v>Stage Directions</v>
      </c>
      <c r="D111" s="30" t="str">
        <f>IFERROR(__xludf.DUMMYFUNCTION("""COMPUTED_VALUE"""),"stage directions")</f>
        <v>stage directions</v>
      </c>
      <c r="E111" s="30">
        <f>IFERROR(__xludf.DUMMYFUNCTION("""COMPUTED_VALUE"""),3.0)</f>
        <v>3</v>
      </c>
      <c r="F111" s="30" t="str">
        <f>IFERROR(__xludf.DUMMYFUNCTION("""COMPUTED_VALUE"""),"")</f>
        <v/>
      </c>
      <c r="G111" s="30" t="str">
        <f>IFERROR(__xludf.DUMMYFUNCTION("""COMPUTED_VALUE"""),"")</f>
        <v/>
      </c>
      <c r="H111" s="30" t="str">
        <f>IFERROR(__xludf.DUMMYFUNCTION("""COMPUTED_VALUE"""),"Publication, Book, Writing")</f>
        <v>Publication, Book, Writing</v>
      </c>
      <c r="I111" s="30" t="str">
        <f>IFERROR(__xludf.DUMMYFUNCTION("""COMPUTED_VALUE"""),"")</f>
        <v/>
      </c>
      <c r="J111" s="30" t="str">
        <f>IFERROR(__xludf.DUMMYFUNCTION("""COMPUTED_VALUE"""),"Mediabus Publications")</f>
        <v>Mediabus Publications</v>
      </c>
      <c r="K111" s="30" t="str">
        <f>IFERROR(__xludf.DUMMYFUNCTION("""COMPUTED_VALUE"""),"")</f>
        <v/>
      </c>
      <c r="L111" s="78" t="str">
        <f>IFERROR(__xludf.DUMMYFUNCTION("""COMPUTED_VALUE"""),"http://taeyoonchoi.com/writing/urban-programming-101-stage-directions/")</f>
        <v>http://taeyoonchoi.com/writing/urban-programming-101-stage-directions/</v>
      </c>
      <c r="M111" s="78" t="str">
        <f>IFERROR(__xludf.DUMMYFUNCTION("""COMPUTED_VALUE"""),"http://taeyoonchoi.com/urban-programming/urban-programming-101/stage-directions")</f>
        <v>http://taeyoonchoi.com/urban-programming/urban-programming-101/stage-directions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</row>
    <row r="112">
      <c r="A112" s="30" t="str">
        <f>IFERROR(__xludf.DUMMYFUNCTION("""COMPUTED_VALUE"""),"Urban Programming")</f>
        <v>Urban Programming</v>
      </c>
      <c r="B112" s="30" t="str">
        <f>IFERROR(__xludf.DUMMYFUNCTION("""COMPUTED_VALUE"""),"Urban Programming 101")</f>
        <v>Urban Programming 101</v>
      </c>
      <c r="C112" s="30" t="str">
        <f>IFERROR(__xludf.DUMMYFUNCTION("""COMPUTED_VALUE"""),"Urban Programming Skopje")</f>
        <v>Urban Programming Skopje</v>
      </c>
      <c r="D112" s="30" t="str">
        <f>IFERROR(__xludf.DUMMYFUNCTION("""COMPUTED_VALUE"""),"Skopje")</f>
        <v>Skopje</v>
      </c>
      <c r="E112" s="30">
        <f>IFERROR(__xludf.DUMMYFUNCTION("""COMPUTED_VALUE"""),3.0)</f>
        <v>3</v>
      </c>
      <c r="F112" s="30" t="str">
        <f>IFERROR(__xludf.DUMMYFUNCTION("""COMPUTED_VALUE"""),"")</f>
        <v/>
      </c>
      <c r="G112" s="30">
        <f>IFERROR(__xludf.DUMMYFUNCTION("""COMPUTED_VALUE"""),2008.0)</f>
        <v>2008</v>
      </c>
      <c r="H112" s="30" t="str">
        <f>IFERROR(__xludf.DUMMYFUNCTION("""COMPUTED_VALUE"""),"Performance, Teaching, Workshop")</f>
        <v>Performance, Teaching, Workshop</v>
      </c>
      <c r="I112" s="30" t="str">
        <f>IFERROR(__xludf.DUMMYFUNCTION("""COMPUTED_VALUE"""),"")</f>
        <v/>
      </c>
      <c r="J112" s="30" t="str">
        <f>IFERROR(__xludf.DUMMYFUNCTION("""COMPUTED_VALUE"""),"")</f>
        <v/>
      </c>
      <c r="K112" s="30" t="str">
        <f>IFERROR(__xludf.DUMMYFUNCTION("""COMPUTED_VALUE"""),"")</f>
        <v/>
      </c>
      <c r="L112" s="78" t="str">
        <f>IFERROR(__xludf.DUMMYFUNCTION("""COMPUTED_VALUE"""),"http://taeyoonchoi.com/teaching/urban-programming-skopje/")</f>
        <v>http://taeyoonchoi.com/teaching/urban-programming-skopje/</v>
      </c>
      <c r="M112" s="78" t="str">
        <f>IFERROR(__xludf.DUMMYFUNCTION("""COMPUTED_VALUE"""),"http://taeyoonchoi.com/urban-programming/urban-programming-101/skopje")</f>
        <v>http://taeyoonchoi.com/urban-programming/urban-programming-101/skopje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</row>
    <row r="113">
      <c r="A113" s="30" t="str">
        <f>IFERROR(__xludf.DUMMYFUNCTION("""COMPUTED_VALUE"""),"Urban Programming")</f>
        <v>Urban Programming</v>
      </c>
      <c r="B113" s="30" t="str">
        <f>IFERROR(__xludf.DUMMYFUNCTION("""COMPUTED_VALUE"""),"Stage Directions")</f>
        <v>Stage Directions</v>
      </c>
      <c r="C113" s="30" t="str">
        <f>IFERROR(__xludf.DUMMYFUNCTION("""COMPUTED_VALUE"""),"Performance")</f>
        <v>Performance</v>
      </c>
      <c r="D113" s="30" t="str">
        <f>IFERROR(__xludf.DUMMYFUNCTION("""COMPUTED_VALUE"""),"performance")</f>
        <v>performance</v>
      </c>
      <c r="E113" s="30">
        <f>IFERROR(__xludf.DUMMYFUNCTION("""COMPUTED_VALUE"""),3.0)</f>
        <v>3</v>
      </c>
      <c r="F113" s="30" t="str">
        <f>IFERROR(__xludf.DUMMYFUNCTION("""COMPUTED_VALUE"""),"")</f>
        <v/>
      </c>
      <c r="G113" s="30">
        <f>IFERROR(__xludf.DUMMYFUNCTION("""COMPUTED_VALUE"""),2010.0)</f>
        <v>2010</v>
      </c>
      <c r="H113" s="30" t="str">
        <f>IFERROR(__xludf.DUMMYFUNCTION("""COMPUTED_VALUE"""),"")</f>
        <v/>
      </c>
      <c r="I113" s="30" t="str">
        <f>IFERROR(__xludf.DUMMYFUNCTION("""COMPUTED_VALUE"""),"")</f>
        <v/>
      </c>
      <c r="J113" s="30" t="str">
        <f>IFERROR(__xludf.DUMMYFUNCTION("""COMPUTED_VALUE"""),"Nam June Paik Art Center")</f>
        <v>Nam June Paik Art Center</v>
      </c>
      <c r="K113" s="30" t="str">
        <f>IFERROR(__xludf.DUMMYFUNCTION("""COMPUTED_VALUE"""),"")</f>
        <v/>
      </c>
      <c r="L113" s="78" t="str">
        <f>IFERROR(__xludf.DUMMYFUNCTION("""COMPUTED_VALUE"""),"http://taeyoonchoi.com/2010/12/stage-directions/")</f>
        <v>http://taeyoonchoi.com/2010/12/stage-directions/</v>
      </c>
      <c r="M113" s="78" t="str">
        <f>IFERROR(__xludf.DUMMYFUNCTION("""COMPUTED_VALUE"""),"http://taeyoonchoi.com/urban-programming/stage-directions/performance")</f>
        <v>http://taeyoonchoi.com/urban-programming/stage-directions/performance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</row>
    <row r="114">
      <c r="A114" s="30" t="str">
        <f>IFERROR(__xludf.DUMMYFUNCTION("""COMPUTED_VALUE"""),"Urban Programming")</f>
        <v>Urban Programming</v>
      </c>
      <c r="B114" s="30" t="str">
        <f>IFERROR(__xludf.DUMMYFUNCTION("""COMPUTED_VALUE"""),"Stage Directions")</f>
        <v>Stage Directions</v>
      </c>
      <c r="C114" s="30" t="str">
        <f>IFERROR(__xludf.DUMMYFUNCTION("""COMPUTED_VALUE"""),"Book")</f>
        <v>Book</v>
      </c>
      <c r="D114" s="30" t="str">
        <f>IFERROR(__xludf.DUMMYFUNCTION("""COMPUTED_VALUE"""),"book")</f>
        <v>book</v>
      </c>
      <c r="E114" s="30">
        <f>IFERROR(__xludf.DUMMYFUNCTION("""COMPUTED_VALUE"""),3.0)</f>
        <v>3</v>
      </c>
      <c r="F114" s="30" t="str">
        <f>IFERROR(__xludf.DUMMYFUNCTION("""COMPUTED_VALUE"""),"")</f>
        <v/>
      </c>
      <c r="G114" s="30" t="str">
        <f>IFERROR(__xludf.DUMMYFUNCTION("""COMPUTED_VALUE"""),"")</f>
        <v/>
      </c>
      <c r="H114" s="30" t="str">
        <f>IFERROR(__xludf.DUMMYFUNCTION("""COMPUTED_VALUE"""),"")</f>
        <v/>
      </c>
      <c r="I114" s="30" t="str">
        <f>IFERROR(__xludf.DUMMYFUNCTION("""COMPUTED_VALUE"""),"")</f>
        <v/>
      </c>
      <c r="J114" s="30" t="str">
        <f>IFERROR(__xludf.DUMMYFUNCTION("""COMPUTED_VALUE"""),"")</f>
        <v/>
      </c>
      <c r="K114" s="30" t="str">
        <f>IFERROR(__xludf.DUMMYFUNCTION("""COMPUTED_VALUE"""),"")</f>
        <v/>
      </c>
      <c r="L114" s="78" t="str">
        <f>IFERROR(__xludf.DUMMYFUNCTION("""COMPUTED_VALUE"""),"http://taeyoonchoi.com/writing/urban-programming-101/")</f>
        <v>http://taeyoonchoi.com/writing/urban-programming-101/</v>
      </c>
      <c r="M114" s="78" t="str">
        <f>IFERROR(__xludf.DUMMYFUNCTION("""COMPUTED_VALUE"""),"http://taeyoonchoi.com/urban-programming/stage-directions/book")</f>
        <v>http://taeyoonchoi.com/urban-programming/stage-directions/book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</row>
    <row r="115">
      <c r="A115" s="30" t="str">
        <f>IFERROR(__xludf.DUMMYFUNCTION("""COMPUTED_VALUE"""),"Urban Programming")</f>
        <v>Urban Programming</v>
      </c>
      <c r="B115" s="30" t="str">
        <f>IFERROR(__xludf.DUMMYFUNCTION("""COMPUTED_VALUE"""),"MTIS")</f>
        <v>MTIS</v>
      </c>
      <c r="C115" s="30" t="str">
        <f>IFERROR(__xludf.DUMMYFUNCTION("""COMPUTED_VALUE"""),"Tent House")</f>
        <v>Tent House</v>
      </c>
      <c r="D115" s="30" t="str">
        <f>IFERROR(__xludf.DUMMYFUNCTION("""COMPUTED_VALUE"""),"tent house")</f>
        <v>tent house</v>
      </c>
      <c r="E115" s="30">
        <f>IFERROR(__xludf.DUMMYFUNCTION("""COMPUTED_VALUE"""),3.0)</f>
        <v>3</v>
      </c>
      <c r="F115" s="30" t="str">
        <f>IFERROR(__xludf.DUMMYFUNCTION("""COMPUTED_VALUE"""),"")</f>
        <v/>
      </c>
      <c r="G115" s="30">
        <f>IFERROR(__xludf.DUMMYFUNCTION("""COMPUTED_VALUE"""),2006.0)</f>
        <v>2006</v>
      </c>
      <c r="H115" s="30" t="str">
        <f>IFERROR(__xludf.DUMMYFUNCTION("""COMPUTED_VALUE"""),"")</f>
        <v/>
      </c>
      <c r="I115" s="30" t="str">
        <f>IFERROR(__xludf.DUMMYFUNCTION("""COMPUTED_VALUE"""),"Tellef Tellefson, Cheon Lee")</f>
        <v>Tellef Tellefson, Cheon Lee</v>
      </c>
      <c r="J115" s="30" t="str">
        <f>IFERROR(__xludf.DUMMYFUNCTION("""COMPUTED_VALUE"""),"01 San Jose")</f>
        <v>01 San Jose</v>
      </c>
      <c r="K115" s="30" t="str">
        <f>IFERROR(__xludf.DUMMYFUNCTION("""COMPUTED_VALUE"""),"")</f>
        <v/>
      </c>
      <c r="L115" s="78" t="str">
        <f>IFERROR(__xludf.DUMMYFUNCTION("""COMPUTED_VALUE"""),"http://taeyoonchoi.com/artworks/bench-house/")</f>
        <v>http://taeyoonchoi.com/artworks/bench-house/</v>
      </c>
      <c r="M115" s="78" t="str">
        <f>IFERROR(__xludf.DUMMYFUNCTION("""COMPUTED_VALUE"""),"http://taeyoonchoi.com/urban-programming/mtis/tent-house")</f>
        <v>http://taeyoonchoi.com/urban-programming/mtis/tent-house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</row>
    <row r="116">
      <c r="A116" s="30" t="str">
        <f>IFERROR(__xludf.DUMMYFUNCTION("""COMPUTED_VALUE"""),"Urban Programming")</f>
        <v>Urban Programming</v>
      </c>
      <c r="B116" s="30" t="str">
        <f>IFERROR(__xludf.DUMMYFUNCTION("""COMPUTED_VALUE"""),"MTIS")</f>
        <v>MTIS</v>
      </c>
      <c r="C116" s="30" t="str">
        <f>IFERROR(__xludf.DUMMYFUNCTION("""COMPUTED_VALUE"""),"Box City ")</f>
        <v>Box City </v>
      </c>
      <c r="D116" s="30" t="str">
        <f>IFERROR(__xludf.DUMMYFUNCTION("""COMPUTED_VALUE"""),"box city")</f>
        <v>box city</v>
      </c>
      <c r="E116" s="30">
        <f>IFERROR(__xludf.DUMMYFUNCTION("""COMPUTED_VALUE"""),3.0)</f>
        <v>3</v>
      </c>
      <c r="F116" s="30" t="str">
        <f>IFERROR(__xludf.DUMMYFUNCTION("""COMPUTED_VALUE"""),"")</f>
        <v/>
      </c>
      <c r="G116" s="30" t="str">
        <f>IFERROR(__xludf.DUMMYFUNCTION("""COMPUTED_VALUE"""),"")</f>
        <v/>
      </c>
      <c r="H116" s="30" t="str">
        <f>IFERROR(__xludf.DUMMYFUNCTION("""COMPUTED_VALUE"""),"")</f>
        <v/>
      </c>
      <c r="I116" s="30" t="str">
        <f>IFERROR(__xludf.DUMMYFUNCTION("""COMPUTED_VALUE"""),"")</f>
        <v/>
      </c>
      <c r="J116" s="30" t="str">
        <f>IFERROR(__xludf.DUMMYFUNCTION("""COMPUTED_VALUE"""),"")</f>
        <v/>
      </c>
      <c r="K116" s="30" t="str">
        <f>IFERROR(__xludf.DUMMYFUNCTION("""COMPUTED_VALUE"""),"")</f>
        <v/>
      </c>
      <c r="L116" s="78" t="str">
        <f>IFERROR(__xludf.DUMMYFUNCTION("""COMPUTED_VALUE"""),"http://taeyoonchoi.com/artworks/box-city/")</f>
        <v>http://taeyoonchoi.com/artworks/box-city/</v>
      </c>
      <c r="M116" s="78" t="str">
        <f>IFERROR(__xludf.DUMMYFUNCTION("""COMPUTED_VALUE"""),"http://taeyoonchoi.com/urban-programming/mtis/box-city")</f>
        <v>http://taeyoonchoi.com/urban-programming/mtis/box-city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>
      <c r="A117" s="30" t="str">
        <f>IFERROR(__xludf.DUMMYFUNCTION("""COMPUTED_VALUE"""),"Urban Programming")</f>
        <v>Urban Programming</v>
      </c>
      <c r="B117" s="30" t="str">
        <f>IFERROR(__xludf.DUMMYFUNCTION("""COMPUTED_VALUE"""),"Grey Belt")</f>
        <v>Grey Belt</v>
      </c>
      <c r="C117" s="30" t="str">
        <f>IFERROR(__xludf.DUMMYFUNCTION("""COMPUTED_VALUE"""),"Performance")</f>
        <v>Performance</v>
      </c>
      <c r="D117" s="30" t="str">
        <f>IFERROR(__xludf.DUMMYFUNCTION("""COMPUTED_VALUE"""),"performance")</f>
        <v>performance</v>
      </c>
      <c r="E117" s="30">
        <f>IFERROR(__xludf.DUMMYFUNCTION("""COMPUTED_VALUE"""),3.0)</f>
        <v>3</v>
      </c>
      <c r="F117" s="30" t="str">
        <f>IFERROR(__xludf.DUMMYFUNCTION("""COMPUTED_VALUE"""),"")</f>
        <v/>
      </c>
      <c r="G117" s="30" t="str">
        <f>IFERROR(__xludf.DUMMYFUNCTION("""COMPUTED_VALUE"""),"")</f>
        <v/>
      </c>
      <c r="H117" s="30" t="str">
        <f>IFERROR(__xludf.DUMMYFUNCTION("""COMPUTED_VALUE"""),"")</f>
        <v/>
      </c>
      <c r="I117" s="30" t="str">
        <f>IFERROR(__xludf.DUMMYFUNCTION("""COMPUTED_VALUE"""),"")</f>
        <v/>
      </c>
      <c r="J117" s="30" t="str">
        <f>IFERROR(__xludf.DUMMYFUNCTION("""COMPUTED_VALUE"""),"")</f>
        <v/>
      </c>
      <c r="K117" s="30" t="str">
        <f>IFERROR(__xludf.DUMMYFUNCTION("""COMPUTED_VALUE"""),"")</f>
        <v/>
      </c>
      <c r="L117" s="78" t="str">
        <f>IFERROR(__xludf.DUMMYFUNCTION("""COMPUTED_VALUE"""),"http://taeyoonchoi.com/artworks/102/")</f>
        <v>http://taeyoonchoi.com/artworks/102/</v>
      </c>
      <c r="M117" s="78" t="str">
        <f>IFERROR(__xludf.DUMMYFUNCTION("""COMPUTED_VALUE"""),"http://taeyoonchoi.com/urban-programming/grey-belt/performance")</f>
        <v>http://taeyoonchoi.com/urban-programming/grey-belt/performance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</row>
    <row r="118">
      <c r="A118" s="30" t="str">
        <f>IFERROR(__xludf.DUMMYFUNCTION("""COMPUTED_VALUE"""),"Urban Programming")</f>
        <v>Urban Programming</v>
      </c>
      <c r="B118" s="30" t="str">
        <f>IFERROR(__xludf.DUMMYFUNCTION("""COMPUTED_VALUE"""),"DIY Urban Camping")</f>
        <v>DIY Urban Camping</v>
      </c>
      <c r="C118" s="30" t="str">
        <f>IFERROR(__xludf.DUMMYFUNCTION("""COMPUTED_VALUE"""),"")</f>
        <v/>
      </c>
      <c r="D118" s="30" t="str">
        <f>IFERROR(__xludf.DUMMYFUNCTION("""COMPUTED_VALUE"""),"")</f>
        <v/>
      </c>
      <c r="E118" s="30">
        <f>IFERROR(__xludf.DUMMYFUNCTION("""COMPUTED_VALUE"""),3.0)</f>
        <v>3</v>
      </c>
      <c r="F118" s="30" t="str">
        <f>IFERROR(__xludf.DUMMYFUNCTION("""COMPUTED_VALUE"""),"")</f>
        <v/>
      </c>
      <c r="G118" s="30">
        <f>IFERROR(__xludf.DUMMYFUNCTION("""COMPUTED_VALUE"""),2007.0)</f>
        <v>2007</v>
      </c>
      <c r="H118" s="30" t="str">
        <f>IFERROR(__xludf.DUMMYFUNCTION("""COMPUTED_VALUE"""),"Installation")</f>
        <v>Installation</v>
      </c>
      <c r="I118" s="30" t="str">
        <f>IFERROR(__xludf.DUMMYFUNCTION("""COMPUTED_VALUE"""),"")</f>
        <v/>
      </c>
      <c r="J118" s="30" t="str">
        <f>IFERROR(__xludf.DUMMYFUNCTION("""COMPUTED_VALUE"""),"")</f>
        <v/>
      </c>
      <c r="K118" s="30" t="str">
        <f>IFERROR(__xludf.DUMMYFUNCTION("""COMPUTED_VALUE"""),"")</f>
        <v/>
      </c>
      <c r="L118" s="78" t="str">
        <f>IFERROR(__xludf.DUMMYFUNCTION("""COMPUTED_VALUE"""),"http://taeyoonchoi.com/2007/06/d-i-y-urban-camping/")</f>
        <v>http://taeyoonchoi.com/2007/06/d-i-y-urban-camping/</v>
      </c>
      <c r="M118" s="78" t="str">
        <f>IFERROR(__xludf.DUMMYFUNCTION("""COMPUTED_VALUE"""),"http://taeyoonchoi.com/urban-programming/diy-urban-camping/")</f>
        <v>http://taeyoonchoi.com/urban-programming/diy-urban-camping/</v>
      </c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</row>
    <row r="119">
      <c r="A119" s="30" t="str">
        <f>IFERROR(__xludf.DUMMYFUNCTION("""COMPUTED_VALUE"""),"Urban Programming")</f>
        <v>Urban Programming</v>
      </c>
      <c r="B119" s="30" t="str">
        <f>IFERROR(__xludf.DUMMYFUNCTION("""COMPUTED_VALUE"""),"Roadshow: South Korea")</f>
        <v>Roadshow: South Korea</v>
      </c>
      <c r="C119" s="30" t="str">
        <f>IFERROR(__xludf.DUMMYFUNCTION("""COMPUTED_VALUE"""),"book")</f>
        <v>book</v>
      </c>
      <c r="D119" s="30" t="str">
        <f>IFERROR(__xludf.DUMMYFUNCTION("""COMPUTED_VALUE"""),"book")</f>
        <v>book</v>
      </c>
      <c r="E119" s="30">
        <f>IFERROR(__xludf.DUMMYFUNCTION("""COMPUTED_VALUE"""),3.0)</f>
        <v>3</v>
      </c>
      <c r="F119" s="30" t="str">
        <f>IFERROR(__xludf.DUMMYFUNCTION("""COMPUTED_VALUE"""),"")</f>
        <v/>
      </c>
      <c r="G119" s="30">
        <f>IFERROR(__xludf.DUMMYFUNCTION("""COMPUTED_VALUE"""),2012.0)</f>
        <v>2012</v>
      </c>
      <c r="H119" s="30" t="str">
        <f>IFERROR(__xludf.DUMMYFUNCTION("""COMPUTED_VALUE"""),"Book, Publication")</f>
        <v>Book, Publication</v>
      </c>
      <c r="I119" s="30" t="str">
        <f>IFERROR(__xludf.DUMMYFUNCTION("""COMPUTED_VALUE"""),"Natalie Boseul Shin")</f>
        <v>Natalie Boseul Shin</v>
      </c>
      <c r="J119" s="78" t="str">
        <f>IFERROR(__xludf.DUMMYFUNCTION("""COMPUTED_VALUE"""),"Total Museum of Contemporary Arts")</f>
        <v>Total Museum of Contemporary Arts</v>
      </c>
      <c r="K119" s="30" t="str">
        <f>IFERROR(__xludf.DUMMYFUNCTION("""COMPUTED_VALUE"""),"")</f>
        <v/>
      </c>
      <c r="L119" s="78" t="str">
        <f>IFERROR(__xludf.DUMMYFUNCTION("""COMPUTED_VALUE"""),"http://taeyoonchoi.com/writing/roadshow-korea/")</f>
        <v>http://taeyoonchoi.com/writing/roadshow-korea/</v>
      </c>
      <c r="M119" s="78" t="str">
        <f>IFERROR(__xludf.DUMMYFUNCTION("""COMPUTED_VALUE"""),"http://taeyoonchoi.com/urban-programming/roadshow-korea/book")</f>
        <v>http://taeyoonchoi.com/urban-programming/roadshow-korea/book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</row>
    <row r="120">
      <c r="A120" s="30" t="str">
        <f>IFERROR(__xludf.DUMMYFUNCTION("""COMPUTED_VALUE"""),"Urban Programming")</f>
        <v>Urban Programming</v>
      </c>
      <c r="B120" s="30" t="str">
        <f>IFERROR(__xludf.DUMMYFUNCTION("""COMPUTED_VALUE"""),"Roadshow: South Korea")</f>
        <v>Roadshow: South Korea</v>
      </c>
      <c r="C120" s="30" t="str">
        <f>IFERROR(__xludf.DUMMYFUNCTION("""COMPUTED_VALUE"""),"tour")</f>
        <v>tour</v>
      </c>
      <c r="D120" s="30" t="str">
        <f>IFERROR(__xludf.DUMMYFUNCTION("""COMPUTED_VALUE"""),"tour")</f>
        <v>tour</v>
      </c>
      <c r="E120" s="30">
        <f>IFERROR(__xludf.DUMMYFUNCTION("""COMPUTED_VALUE"""),3.0)</f>
        <v>3</v>
      </c>
      <c r="F120" s="30" t="str">
        <f>IFERROR(__xludf.DUMMYFUNCTION("""COMPUTED_VALUE"""),"")</f>
        <v/>
      </c>
      <c r="G120" s="30">
        <f>IFERROR(__xludf.DUMMYFUNCTION("""COMPUTED_VALUE"""),2012.0)</f>
        <v>2012</v>
      </c>
      <c r="H120" s="30" t="str">
        <f>IFERROR(__xludf.DUMMYFUNCTION("""COMPUTED_VALUE"""),"Teaching / curating")</f>
        <v>Teaching / curating</v>
      </c>
      <c r="I120" s="30" t="str">
        <f>IFERROR(__xludf.DUMMYFUNCTION("""COMPUTED_VALUE"""),"")</f>
        <v/>
      </c>
      <c r="J120" s="30" t="str">
        <f>IFERROR(__xludf.DUMMYFUNCTION("""COMPUTED_VALUE"""),"")</f>
        <v/>
      </c>
      <c r="K120" s="30" t="str">
        <f>IFERROR(__xludf.DUMMYFUNCTION("""COMPUTED_VALUE"""),"")</f>
        <v/>
      </c>
      <c r="L120" s="30" t="str">
        <f>IFERROR(__xludf.DUMMYFUNCTION("""COMPUTED_VALUE"""),"")</f>
        <v/>
      </c>
      <c r="M120" s="78" t="str">
        <f>IFERROR(__xludf.DUMMYFUNCTION("""COMPUTED_VALUE"""),"http://taeyoonchoi.com/urban-programming/roadshow-korea/tour")</f>
        <v>http://taeyoonchoi.com/urban-programming/roadshow-korea/tour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</row>
    <row r="121">
      <c r="A121" s="30" t="str">
        <f>IFERROR(__xludf.DUMMYFUNCTION("""COMPUTED_VALUE"""),"Urban Programming")</f>
        <v>Urban Programming</v>
      </c>
      <c r="B121" s="30" t="str">
        <f>IFERROR(__xludf.DUMMYFUNCTION("""COMPUTED_VALUE"""),"Roadshow: South Korea")</f>
        <v>Roadshow: South Korea</v>
      </c>
      <c r="C121" s="30" t="str">
        <f>IFERROR(__xludf.DUMMYFUNCTION("""COMPUTED_VALUE"""),"Exhibition")</f>
        <v>Exhibition</v>
      </c>
      <c r="D121" s="30" t="str">
        <f>IFERROR(__xludf.DUMMYFUNCTION("""COMPUTED_VALUE"""),"exhibition")</f>
        <v>exhibition</v>
      </c>
      <c r="E121" s="30">
        <f>IFERROR(__xludf.DUMMYFUNCTION("""COMPUTED_VALUE"""),3.0)</f>
        <v>3</v>
      </c>
      <c r="F121" s="30" t="str">
        <f>IFERROR(__xludf.DUMMYFUNCTION("""COMPUTED_VALUE"""),"")</f>
        <v/>
      </c>
      <c r="G121" s="30">
        <f>IFERROR(__xludf.DUMMYFUNCTION("""COMPUTED_VALUE"""),2012.0)</f>
        <v>2012</v>
      </c>
      <c r="H121" s="30" t="str">
        <f>IFERROR(__xludf.DUMMYFUNCTION("""COMPUTED_VALUE"""),"")</f>
        <v/>
      </c>
      <c r="I121" s="30" t="str">
        <f>IFERROR(__xludf.DUMMYFUNCTION("""COMPUTED_VALUE"""),"")</f>
        <v/>
      </c>
      <c r="J121" s="30" t="str">
        <f>IFERROR(__xludf.DUMMYFUNCTION("""COMPUTED_VALUE"""),"")</f>
        <v/>
      </c>
      <c r="K121" s="30" t="str">
        <f>IFERROR(__xludf.DUMMYFUNCTION("""COMPUTED_VALUE"""),"")</f>
        <v/>
      </c>
      <c r="L121" s="30" t="str">
        <f>IFERROR(__xludf.DUMMYFUNCTION("""COMPUTED_VALUE"""),"")</f>
        <v/>
      </c>
      <c r="M121" s="78" t="str">
        <f>IFERROR(__xludf.DUMMYFUNCTION("""COMPUTED_VALUE"""),"http://taeyoonchoi.com/urban-programming/roadshow-korea/exhibition")</f>
        <v>http://taeyoonchoi.com/urban-programming/roadshow-korea/exhibition</v>
      </c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</row>
    <row r="122">
      <c r="A122" s="30" t="str">
        <f>IFERROR(__xludf.DUMMYFUNCTION("""COMPUTED_VALUE"""),"Urban Programming")</f>
        <v>Urban Programming</v>
      </c>
      <c r="B122" s="30" t="str">
        <f>IFERROR(__xludf.DUMMYFUNCTION("""COMPUTED_VALUE"""),"Roadshow: South Korea")</f>
        <v>Roadshow: South Korea</v>
      </c>
      <c r="C122" s="30" t="str">
        <f>IFERROR(__xludf.DUMMYFUNCTION("""COMPUTED_VALUE"""),"Announcement")</f>
        <v>Announcement</v>
      </c>
      <c r="D122" s="30" t="str">
        <f>IFERROR(__xludf.DUMMYFUNCTION("""COMPUTED_VALUE"""),"announcement")</f>
        <v>announcement</v>
      </c>
      <c r="E122" s="30">
        <f>IFERROR(__xludf.DUMMYFUNCTION("""COMPUTED_VALUE"""),3.0)</f>
        <v>3</v>
      </c>
      <c r="F122" s="30" t="str">
        <f>IFERROR(__xludf.DUMMYFUNCTION("""COMPUTED_VALUE"""),"")</f>
        <v/>
      </c>
      <c r="G122" s="30">
        <f>IFERROR(__xludf.DUMMYFUNCTION("""COMPUTED_VALUE"""),2011.0)</f>
        <v>2011</v>
      </c>
      <c r="H122" s="30" t="str">
        <f>IFERROR(__xludf.DUMMYFUNCTION("""COMPUTED_VALUE"""),"Announcement")</f>
        <v>Announcement</v>
      </c>
      <c r="I122" s="30" t="str">
        <f>IFERROR(__xludf.DUMMYFUNCTION("""COMPUTED_VALUE"""),"Eyebeam")</f>
        <v>Eyebeam</v>
      </c>
      <c r="J122" s="30" t="str">
        <f>IFERROR(__xludf.DUMMYFUNCTION("""COMPUTED_VALUE"""),"Seoul")</f>
        <v>Seoul</v>
      </c>
      <c r="K122" s="30" t="str">
        <f>IFERROR(__xludf.DUMMYFUNCTION("""COMPUTED_VALUE"""),"")</f>
        <v/>
      </c>
      <c r="L122" s="78" t="str">
        <f>IFERROR(__xludf.DUMMYFUNCTION("""COMPUTED_VALUE"""),"http://taeyoonchoi.com/writing/roadshow-southkorea/")</f>
        <v>http://taeyoonchoi.com/writing/roadshow-southkorea/</v>
      </c>
      <c r="M122" s="78" t="str">
        <f>IFERROR(__xludf.DUMMYFUNCTION("""COMPUTED_VALUE"""),"http://taeyoonchoi.com/urban-programming/roadshow-korea/announcement")</f>
        <v>http://taeyoonchoi.com/urban-programming/roadshow-korea/announcement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</row>
    <row r="123">
      <c r="A123" s="30" t="str">
        <f>IFERROR(__xludf.DUMMYFUNCTION("""COMPUTED_VALUE"""),"Urban Programming")</f>
        <v>Urban Programming</v>
      </c>
      <c r="B123" s="82" t="str">
        <f>IFERROR(__xludf.DUMMYFUNCTION("""COMPUTED_VALUE"""),"Tourist Manifesto")</f>
        <v>Tourist Manifesto</v>
      </c>
      <c r="C123" s="30" t="str">
        <f>IFERROR(__xludf.DUMMYFUNCTION("""COMPUTED_VALUE"""),"")</f>
        <v/>
      </c>
      <c r="D123" s="30" t="str">
        <f>IFERROR(__xludf.DUMMYFUNCTION("""COMPUTED_VALUE"""),"")</f>
        <v/>
      </c>
      <c r="E123" s="30">
        <f>IFERROR(__xludf.DUMMYFUNCTION("""COMPUTED_VALUE"""),2.0)</f>
        <v>2</v>
      </c>
      <c r="F123" s="30" t="str">
        <f>IFERROR(__xludf.DUMMYFUNCTION("""COMPUTED_VALUE"""),"")</f>
        <v/>
      </c>
      <c r="G123" s="30" t="str">
        <f>IFERROR(__xludf.DUMMYFUNCTION("""COMPUTED_VALUE"""),"")</f>
        <v/>
      </c>
      <c r="H123" s="30" t="str">
        <f>IFERROR(__xludf.DUMMYFUNCTION("""COMPUTED_VALUE"""),"")</f>
        <v/>
      </c>
      <c r="I123" s="30" t="str">
        <f>IFERROR(__xludf.DUMMYFUNCTION("""COMPUTED_VALUE"""),"")</f>
        <v/>
      </c>
      <c r="J123" s="30" t="str">
        <f>IFERROR(__xludf.DUMMYFUNCTION("""COMPUTED_VALUE"""),"")</f>
        <v/>
      </c>
      <c r="K123" s="30" t="str">
        <f>IFERROR(__xludf.DUMMYFUNCTION("""COMPUTED_VALUE"""),"")</f>
        <v/>
      </c>
      <c r="L123" s="78" t="str">
        <f>IFERROR(__xludf.DUMMYFUNCTION("""COMPUTED_VALUE"""),"http://taeyoonchoi.com/2011/06/tourist-manifesto/")</f>
        <v>http://taeyoonchoi.com/2011/06/tourist-manifesto/</v>
      </c>
      <c r="M123" s="78" t="str">
        <f>IFERROR(__xludf.DUMMYFUNCTION("""COMPUTED_VALUE"""),"http://taeyoonchoi.com/urban-programming/tourist-manifesto")</f>
        <v>http://taeyoonchoi.com/urban-programming/tourist-manifesto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</row>
    <row r="124">
      <c r="A124" s="30" t="str">
        <f>IFERROR(__xludf.DUMMYFUNCTION("""COMPUTED_VALUE"""),"Urban Programming")</f>
        <v>Urban Programming</v>
      </c>
      <c r="B124" s="30" t="str">
        <f>IFERROR(__xludf.DUMMYFUNCTION("""COMPUTED_VALUE"""),"Random Access City")</f>
        <v>Random Access City</v>
      </c>
      <c r="C124" s="30" t="str">
        <f>IFERROR(__xludf.DUMMYFUNCTION("""COMPUTED_VALUE"""),"")</f>
        <v/>
      </c>
      <c r="D124" s="30" t="str">
        <f>IFERROR(__xludf.DUMMYFUNCTION("""COMPUTED_VALUE"""),"")</f>
        <v/>
      </c>
      <c r="E124" s="30">
        <f>IFERROR(__xludf.DUMMYFUNCTION("""COMPUTED_VALUE"""),2.0)</f>
        <v>2</v>
      </c>
      <c r="F124" s="30" t="str">
        <f>IFERROR(__xludf.DUMMYFUNCTION("""COMPUTED_VALUE"""),"")</f>
        <v/>
      </c>
      <c r="G124" s="30">
        <f>IFERROR(__xludf.DUMMYFUNCTION("""COMPUTED_VALUE"""),2015.0)</f>
        <v>2015</v>
      </c>
      <c r="H124" s="30" t="str">
        <f>IFERROR(__xludf.DUMMYFUNCTION("""COMPUTED_VALUE"""),"Drawings")</f>
        <v>Drawings</v>
      </c>
      <c r="I124" s="30" t="str">
        <f>IFERROR(__xludf.DUMMYFUNCTION("""COMPUTED_VALUE"""),"")</f>
        <v/>
      </c>
      <c r="J124" s="30" t="str">
        <f>IFERROR(__xludf.DUMMYFUNCTION("""COMPUTED_VALUE"""),"")</f>
        <v/>
      </c>
      <c r="K124" s="30" t="str">
        <f>IFERROR(__xludf.DUMMYFUNCTION("""COMPUTED_VALUE"""),"")</f>
        <v/>
      </c>
      <c r="L124" s="78" t="str">
        <f>IFERROR(__xludf.DUMMYFUNCTION("""COMPUTED_VALUE"""),"http://taeyoonchoi.com/2015/06/ram-city/")</f>
        <v>http://taeyoonchoi.com/2015/06/ram-city/</v>
      </c>
      <c r="M124" s="78" t="str">
        <f>IFERROR(__xludf.DUMMYFUNCTION("""COMPUTED_VALUE"""),"http://taeyoonchoi.com/urban-programming/random-access-city")</f>
        <v>http://taeyoonchoi.com/urban-programming/random-access-city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>
      <c r="A125" s="30" t="str">
        <f>IFERROR(__xludf.DUMMYFUNCTION("""COMPUTED_VALUE"""),"Urban Programming")</f>
        <v>Urban Programming</v>
      </c>
      <c r="B125" s="30" t="str">
        <f>IFERROR(__xludf.DUMMYFUNCTION("""COMPUTED_VALUE"""),"Against Architecture")</f>
        <v>Against Architecture</v>
      </c>
      <c r="C125" s="30" t="str">
        <f>IFERROR(__xludf.DUMMYFUNCTION("""COMPUTED_VALUE"""),"Performance")</f>
        <v>Performance</v>
      </c>
      <c r="D125" s="30" t="str">
        <f>IFERROR(__xludf.DUMMYFUNCTION("""COMPUTED_VALUE"""),"performance")</f>
        <v>performance</v>
      </c>
      <c r="E125" s="30">
        <f>IFERROR(__xludf.DUMMYFUNCTION("""COMPUTED_VALUE"""),3.0)</f>
        <v>3</v>
      </c>
      <c r="F125" s="30" t="str">
        <f>IFERROR(__xludf.DUMMYFUNCTION("""COMPUTED_VALUE"""),"")</f>
        <v/>
      </c>
      <c r="G125" s="30" t="str">
        <f>IFERROR(__xludf.DUMMYFUNCTION("""COMPUTED_VALUE"""),"")</f>
        <v/>
      </c>
      <c r="H125" s="30" t="str">
        <f>IFERROR(__xludf.DUMMYFUNCTION("""COMPUTED_VALUE"""),"")</f>
        <v/>
      </c>
      <c r="I125" s="30" t="str">
        <f>IFERROR(__xludf.DUMMYFUNCTION("""COMPUTED_VALUE"""),"")</f>
        <v/>
      </c>
      <c r="J125" s="30" t="str">
        <f>IFERROR(__xludf.DUMMYFUNCTION("""COMPUTED_VALUE"""),"")</f>
        <v/>
      </c>
      <c r="K125" s="30" t="str">
        <f>IFERROR(__xludf.DUMMYFUNCTION("""COMPUTED_VALUE"""),"")</f>
        <v/>
      </c>
      <c r="L125" s="30" t="str">
        <f>IFERROR(__xludf.DUMMYFUNCTION("""COMPUTED_VALUE"""),"")</f>
        <v/>
      </c>
      <c r="M125" s="78" t="str">
        <f>IFERROR(__xludf.DUMMYFUNCTION("""COMPUTED_VALUE"""),"http://taeyoonchoi.com/urban-programming/against-architecture/performance")</f>
        <v>http://taeyoonchoi.com/urban-programming/against-architecture/performance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</row>
    <row r="126">
      <c r="A126" s="30" t="str">
        <f>IFERROR(__xludf.DUMMYFUNCTION("""COMPUTED_VALUE"""),"Urban Programming")</f>
        <v>Urban Programming</v>
      </c>
      <c r="B126" s="30" t="str">
        <f>IFERROR(__xludf.DUMMYFUNCTION("""COMPUTED_VALUE"""),"How to produce micro public spaces")</f>
        <v>How to produce micro public spaces</v>
      </c>
      <c r="C126" s="30" t="str">
        <f>IFERROR(__xludf.DUMMYFUNCTION("""COMPUTED_VALUE"""),"")</f>
        <v/>
      </c>
      <c r="D126" s="30" t="str">
        <f>IFERROR(__xludf.DUMMYFUNCTION("""COMPUTED_VALUE"""),"")</f>
        <v/>
      </c>
      <c r="E126" s="30">
        <f>IFERROR(__xludf.DUMMYFUNCTION("""COMPUTED_VALUE"""),2.0)</f>
        <v>2</v>
      </c>
      <c r="F126" s="30" t="str">
        <f>IFERROR(__xludf.DUMMYFUNCTION("""COMPUTED_VALUE"""),"")</f>
        <v/>
      </c>
      <c r="G126" s="30">
        <f>IFERROR(__xludf.DUMMYFUNCTION("""COMPUTED_VALUE"""),2009.0)</f>
        <v>2009</v>
      </c>
      <c r="H126" s="30" t="str">
        <f>IFERROR(__xludf.DUMMYFUNCTION("""COMPUTED_VALUE"""),"")</f>
        <v/>
      </c>
      <c r="I126" s="30" t="str">
        <f>IFERROR(__xludf.DUMMYFUNCTION("""COMPUTED_VALUE"""),"")</f>
        <v/>
      </c>
      <c r="J126" s="30" t="str">
        <f>IFERROR(__xludf.DUMMYFUNCTION("""COMPUTED_VALUE"""),"")</f>
        <v/>
      </c>
      <c r="K126" s="30" t="str">
        <f>IFERROR(__xludf.DUMMYFUNCTION("""COMPUTED_VALUE"""),"")</f>
        <v/>
      </c>
      <c r="L126" s="78" t="str">
        <f>IFERROR(__xludf.DUMMYFUNCTION("""COMPUTED_VALUE"""),"http://taeyoonchoi.com/2009/11/how-to-produce-micro-public-space/")</f>
        <v>http://taeyoonchoi.com/2009/11/how-to-produce-micro-public-space/</v>
      </c>
      <c r="M126" s="78" t="str">
        <f>IFERROR(__xludf.DUMMYFUNCTION("""COMPUTED_VALUE"""),"http://taeyoonchoi.com/urban-programming/how-to-produce-micro-public-spaces")</f>
        <v>http://taeyoonchoi.com/urban-programming/how-to-produce-micro-public-spaces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</row>
    <row r="127">
      <c r="A127" s="30" t="str">
        <f>IFERROR(__xludf.DUMMYFUNCTION("""COMPUTED_VALUE"""),"")</f>
        <v/>
      </c>
      <c r="B127" s="30" t="str">
        <f>IFERROR(__xludf.DUMMYFUNCTION("""COMPUTED_VALUE"""),"")</f>
        <v/>
      </c>
      <c r="C127" s="30" t="str">
        <f>IFERROR(__xludf.DUMMYFUNCTION("""COMPUTED_VALUE"""),"")</f>
        <v/>
      </c>
      <c r="D127" s="30" t="str">
        <f>IFERROR(__xludf.DUMMYFUNCTION("""COMPUTED_VALUE"""),"")</f>
        <v/>
      </c>
      <c r="E127" s="30" t="str">
        <f>IFERROR(__xludf.DUMMYFUNCTION("""COMPUTED_VALUE"""),"")</f>
        <v/>
      </c>
      <c r="F127" s="30" t="str">
        <f>IFERROR(__xludf.DUMMYFUNCTION("""COMPUTED_VALUE"""),"")</f>
        <v/>
      </c>
      <c r="G127" s="30" t="str">
        <f>IFERROR(__xludf.DUMMYFUNCTION("""COMPUTED_VALUE"""),"")</f>
        <v/>
      </c>
      <c r="H127" s="30" t="str">
        <f>IFERROR(__xludf.DUMMYFUNCTION("""COMPUTED_VALUE"""),"")</f>
        <v/>
      </c>
      <c r="I127" s="30" t="str">
        <f>IFERROR(__xludf.DUMMYFUNCTION("""COMPUTED_VALUE"""),"")</f>
        <v/>
      </c>
      <c r="J127" s="30" t="str">
        <f>IFERROR(__xludf.DUMMYFUNCTION("""COMPUTED_VALUE"""),"")</f>
        <v/>
      </c>
      <c r="K127" s="30" t="str">
        <f>IFERROR(__xludf.DUMMYFUNCTION("""COMPUTED_VALUE"""),"")</f>
        <v/>
      </c>
      <c r="L127" s="30" t="str">
        <f>IFERROR(__xludf.DUMMYFUNCTION("""COMPUTED_VALUE"""),"")</f>
        <v/>
      </c>
      <c r="M127" s="30" t="str">
        <f>IFERROR(__xludf.DUMMYFUNCTION("""COMPUTED_VALUE"""),"")</f>
        <v/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78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78"/>
      <c r="M129" s="78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78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78"/>
      <c r="M131" s="78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78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78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78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78"/>
      <c r="M135" s="78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78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78"/>
      <c r="M137" s="78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78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</row>
    <row r="139">
      <c r="A139" s="22" t="str">
        <f>IFERROR(__xludf.DUMMYFUNCTION("unique('Your Friend'!A2:M339)"),"your friend")</f>
        <v>your friend</v>
      </c>
      <c r="B139" s="23" t="str">
        <f>IFERROR(__xludf.DUMMYFUNCTION("""COMPUTED_VALUE"""),"Collaborations and work about collaborations")</f>
        <v>Collaborations and work about collaborations</v>
      </c>
      <c r="C139" s="23" t="str">
        <f>IFERROR(__xludf.DUMMYFUNCTION("""COMPUTED_VALUE"""),"")</f>
        <v/>
      </c>
      <c r="D139" s="25" t="str">
        <f>IFERROR(__xludf.DUMMYFUNCTION("""COMPUTED_VALUE"""),"")</f>
        <v/>
      </c>
      <c r="E139" s="25">
        <f>IFERROR(__xludf.DUMMYFUNCTION("""COMPUTED_VALUE"""),1.0)</f>
        <v>1</v>
      </c>
      <c r="F139" s="25" t="str">
        <f>IFERROR(__xludf.DUMMYFUNCTION("""COMPUTED_VALUE"""),"")</f>
        <v/>
      </c>
      <c r="G139" s="25" t="str">
        <f>IFERROR(__xludf.DUMMYFUNCTION("""COMPUTED_VALUE"""),"")</f>
        <v/>
      </c>
      <c r="H139" s="25" t="str">
        <f>IFERROR(__xludf.DUMMYFUNCTION("""COMPUTED_VALUE"""),"Collaborations")</f>
        <v>Collaborations</v>
      </c>
      <c r="I139" s="25" t="str">
        <f>IFERROR(__xludf.DUMMYFUNCTION("""COMPUTED_VALUE"""),"")</f>
        <v/>
      </c>
      <c r="J139" s="25" t="str">
        <f>IFERROR(__xludf.DUMMYFUNCTION("""COMPUTED_VALUE"""),"")</f>
        <v/>
      </c>
      <c r="K139" s="25" t="str">
        <f>IFERROR(__xludf.DUMMYFUNCTION("""COMPUTED_VALUE"""),"")</f>
        <v/>
      </c>
      <c r="L139" s="25" t="str">
        <f>IFERROR(__xludf.DUMMYFUNCTION("""COMPUTED_VALUE"""),"")</f>
        <v/>
      </c>
      <c r="M139" s="78" t="str">
        <f>IFERROR(__xludf.DUMMYFUNCTION("""COMPUTED_VALUE"""),"http://taeyoonchoi.com/your-friend")</f>
        <v>http://taeyoonchoi.com/your-friend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</row>
    <row r="140">
      <c r="A140" s="30" t="str">
        <f>IFERROR(__xludf.DUMMYFUNCTION("""COMPUTED_VALUE"""),"your friend")</f>
        <v>your friend</v>
      </c>
      <c r="B140" s="30" t="str">
        <f>IFERROR(__xludf.DUMMYFUNCTION("""COMPUTED_VALUE"""),"Furniture for all occasions")</f>
        <v>Furniture for all occasions</v>
      </c>
      <c r="C140" s="30" t="str">
        <f>IFERROR(__xludf.DUMMYFUNCTION("""COMPUTED_VALUE"""),"Chair")</f>
        <v>Chair</v>
      </c>
      <c r="D140" s="30" t="str">
        <f>IFERROR(__xludf.DUMMYFUNCTION("""COMPUTED_VALUE"""),"chair")</f>
        <v>chair</v>
      </c>
      <c r="E140" s="30">
        <f>IFERROR(__xludf.DUMMYFUNCTION("""COMPUTED_VALUE"""),3.0)</f>
        <v>3</v>
      </c>
      <c r="F140" s="30" t="str">
        <f>IFERROR(__xludf.DUMMYFUNCTION("""COMPUTED_VALUE"""),"")</f>
        <v/>
      </c>
      <c r="G140" s="30">
        <f>IFERROR(__xludf.DUMMYFUNCTION("""COMPUTED_VALUE"""),2015.0)</f>
        <v>2015</v>
      </c>
      <c r="H140" s="30" t="str">
        <f>IFERROR(__xludf.DUMMYFUNCTION("""COMPUTED_VALUE"""),"")</f>
        <v/>
      </c>
      <c r="I140" s="30" t="str">
        <f>IFERROR(__xludf.DUMMYFUNCTION("""COMPUTED_VALUE"""),"")</f>
        <v/>
      </c>
      <c r="J140" s="30" t="str">
        <f>IFERROR(__xludf.DUMMYFUNCTION("""COMPUTED_VALUE"""),"")</f>
        <v/>
      </c>
      <c r="K140" s="30" t="str">
        <f>IFERROR(__xludf.DUMMYFUNCTION("""COMPUTED_VALUE"""),"")</f>
        <v/>
      </c>
      <c r="L140" s="30" t="str">
        <f>IFERROR(__xludf.DUMMYFUNCTION("""COMPUTED_VALUE"""),"")</f>
        <v/>
      </c>
      <c r="M140" s="78" t="str">
        <f>IFERROR(__xludf.DUMMYFUNCTION("""COMPUTED_VALUE"""),"http://taeyoonchoi.com/your-friend/furniture-for-all-occasions/chair")</f>
        <v>http://taeyoonchoi.com/your-friend/furniture-for-all-occasions/chair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</row>
    <row r="141">
      <c r="A141" s="30" t="str">
        <f>IFERROR(__xludf.DUMMYFUNCTION("""COMPUTED_VALUE"""),"your friend")</f>
        <v>your friend</v>
      </c>
      <c r="B141" s="30" t="str">
        <f>IFERROR(__xludf.DUMMYFUNCTION("""COMPUTED_VALUE"""),"Furniture for all occasions")</f>
        <v>Furniture for all occasions</v>
      </c>
      <c r="C141" s="30" t="str">
        <f>IFERROR(__xludf.DUMMYFUNCTION("""COMPUTED_VALUE"""),"Table ")</f>
        <v>Table </v>
      </c>
      <c r="D141" s="30" t="str">
        <f>IFERROR(__xludf.DUMMYFUNCTION("""COMPUTED_VALUE"""),"table")</f>
        <v>table</v>
      </c>
      <c r="E141" s="30">
        <f>IFERROR(__xludf.DUMMYFUNCTION("""COMPUTED_VALUE"""),3.0)</f>
        <v>3</v>
      </c>
      <c r="F141" s="30" t="str">
        <f>IFERROR(__xludf.DUMMYFUNCTION("""COMPUTED_VALUE"""),"")</f>
        <v/>
      </c>
      <c r="G141" s="30">
        <f>IFERROR(__xludf.DUMMYFUNCTION("""COMPUTED_VALUE"""),2015.0)</f>
        <v>2015</v>
      </c>
      <c r="H141" s="30" t="str">
        <f>IFERROR(__xludf.DUMMYFUNCTION("""COMPUTED_VALUE"""),"Collaborations")</f>
        <v>Collaborations</v>
      </c>
      <c r="I141" s="30" t="str">
        <f>IFERROR(__xludf.DUMMYFUNCTION("""COMPUTED_VALUE"""),"Ikkyun Shin")</f>
        <v>Ikkyun Shin</v>
      </c>
      <c r="J141" s="30" t="str">
        <f>IFERROR(__xludf.DUMMYFUNCTION("""COMPUTED_VALUE"""),"Gallery Factory, Seoul")</f>
        <v>Gallery Factory, Seoul</v>
      </c>
      <c r="K141" s="30" t="str">
        <f>IFERROR(__xludf.DUMMYFUNCTION("""COMPUTED_VALUE"""),"Complete")</f>
        <v>Complete</v>
      </c>
      <c r="L141" s="78" t="str">
        <f>IFERROR(__xludf.DUMMYFUNCTION("""COMPUTED_VALUE"""),"http://taeyoonchoi.com/projects/furniture-for-all-occasions/")</f>
        <v>http://taeyoonchoi.com/projects/furniture-for-all-occasions/</v>
      </c>
      <c r="M141" s="78" t="str">
        <f>IFERROR(__xludf.DUMMYFUNCTION("""COMPUTED_VALUE"""),"http://taeyoonchoi.com/your-friend/furniture-for-all-occasions/table")</f>
        <v>http://taeyoonchoi.com/your-friend/furniture-for-all-occasions/table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</row>
    <row r="142">
      <c r="A142" s="30" t="str">
        <f>IFERROR(__xludf.DUMMYFUNCTION("""COMPUTED_VALUE"""),"your friend")</f>
        <v>your friend</v>
      </c>
      <c r="B142" s="30" t="str">
        <f>IFERROR(__xludf.DUMMYFUNCTION("""COMPUTED_VALUE"""),"Fair Exchange")</f>
        <v>Fair Exchange</v>
      </c>
      <c r="C142" s="30" t="str">
        <f>IFERROR(__xludf.DUMMYFUNCTION("""COMPUTED_VALUE"""),"Exhibition")</f>
        <v>Exhibition</v>
      </c>
      <c r="D142" s="30" t="str">
        <f>IFERROR(__xludf.DUMMYFUNCTION("""COMPUTED_VALUE"""),"exhibition")</f>
        <v>exhibition</v>
      </c>
      <c r="E142" s="30">
        <f>IFERROR(__xludf.DUMMYFUNCTION("""COMPUTED_VALUE"""),3.0)</f>
        <v>3</v>
      </c>
      <c r="F142" s="30" t="str">
        <f>IFERROR(__xludf.DUMMYFUNCTION("""COMPUTED_VALUE"""),"")</f>
        <v/>
      </c>
      <c r="G142" s="30">
        <f>IFERROR(__xludf.DUMMYFUNCTION("""COMPUTED_VALUE"""),2.0)</f>
        <v>2</v>
      </c>
      <c r="H142" s="30" t="str">
        <f>IFERROR(__xludf.DUMMYFUNCTION("""COMPUTED_VALUE"""),"")</f>
        <v/>
      </c>
      <c r="I142" s="30" t="str">
        <f>IFERROR(__xludf.DUMMYFUNCTION("""COMPUTED_VALUE"""),"Kyle McDonald, David Horvitz")</f>
        <v>Kyle McDonald, David Horvitz</v>
      </c>
      <c r="J142" s="30" t="str">
        <f>IFERROR(__xludf.DUMMYFUNCTION("""COMPUTED_VALUE"""),"")</f>
        <v/>
      </c>
      <c r="K142" s="30" t="str">
        <f>IFERROR(__xludf.DUMMYFUNCTION("""COMPUTED_VALUE"""),"")</f>
        <v/>
      </c>
      <c r="L142" s="78" t="str">
        <f>IFERROR(__xludf.DUMMYFUNCTION("""COMPUTED_VALUE"""),"http://taeyoonchoi.com/shows/fairexchange/")</f>
        <v>http://taeyoonchoi.com/shows/fairexchange/</v>
      </c>
      <c r="M142" s="78" t="str">
        <f>IFERROR(__xludf.DUMMYFUNCTION("""COMPUTED_VALUE"""),"http://taeyoonchoi.com/your-friend/fair-exchange/exhibition")</f>
        <v>http://taeyoonchoi.com/your-friend/fair-exchange/exhibition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</row>
    <row r="143">
      <c r="A143" s="30" t="str">
        <f>IFERROR(__xludf.DUMMYFUNCTION("""COMPUTED_VALUE"""),"your friend")</f>
        <v>your friend</v>
      </c>
      <c r="B143" s="30" t="str">
        <f>IFERROR(__xludf.DUMMYFUNCTION("""COMPUTED_VALUE"""),"Fair Exchange")</f>
        <v>Fair Exchange</v>
      </c>
      <c r="C143" s="30" t="str">
        <f>IFERROR(__xludf.DUMMYFUNCTION("""COMPUTED_VALUE""")," Press Release/Exhibition Info ")</f>
        <v> Press Release/Exhibition Info </v>
      </c>
      <c r="D143" s="30" t="str">
        <f>IFERROR(__xludf.DUMMYFUNCTION("""COMPUTED_VALUE"""),"")</f>
        <v/>
      </c>
      <c r="E143" s="30">
        <f>IFERROR(__xludf.DUMMYFUNCTION("""COMPUTED_VALUE"""),3.0)</f>
        <v>3</v>
      </c>
      <c r="F143" s="30" t="str">
        <f>IFERROR(__xludf.DUMMYFUNCTION("""COMPUTED_VALUE"""),"")</f>
        <v/>
      </c>
      <c r="G143" s="30">
        <f>IFERROR(__xludf.DUMMYFUNCTION("""COMPUTED_VALUE"""),2012.0)</f>
        <v>2012</v>
      </c>
      <c r="H143" s="30" t="str">
        <f>IFERROR(__xludf.DUMMYFUNCTION("""COMPUTED_VALUE"""),"Exhibitions")</f>
        <v>Exhibitions</v>
      </c>
      <c r="I143" s="30" t="str">
        <f>IFERROR(__xludf.DUMMYFUNCTION("""COMPUTED_VALUE"""),"")</f>
        <v/>
      </c>
      <c r="J143" s="30" t="str">
        <f>IFERROR(__xludf.DUMMYFUNCTION("""COMPUTED_VALUE"""),"")</f>
        <v/>
      </c>
      <c r="K143" s="30" t="str">
        <f>IFERROR(__xludf.DUMMYFUNCTION("""COMPUTED_VALUE"""),"")</f>
        <v/>
      </c>
      <c r="L143" s="78" t="str">
        <f>IFERROR(__xludf.DUMMYFUNCTION("""COMPUTED_VALUE"""),"http://taeyoonchoi.com/?page_id=1721&amp;preview=true")</f>
        <v>http://taeyoonchoi.com/?page_id=1721&amp;preview=true</v>
      </c>
      <c r="M143" s="30" t="str">
        <f>IFERROR(__xludf.DUMMYFUNCTION("""COMPUTED_VALUE"""),"")</f>
        <v/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</row>
    <row r="144">
      <c r="A144" s="30" t="str">
        <f>IFERROR(__xludf.DUMMYFUNCTION("""COMPUTED_VALUE"""),"your friend")</f>
        <v>your friend</v>
      </c>
      <c r="B144" s="30" t="str">
        <f>IFERROR(__xludf.DUMMYFUNCTION("""COMPUTED_VALUE"""),"Fair Exchange")</f>
        <v>Fair Exchange</v>
      </c>
      <c r="C144" s="30" t="str">
        <f>IFERROR(__xludf.DUMMYFUNCTION("""COMPUTED_VALUE"""),"Essay")</f>
        <v>Essay</v>
      </c>
      <c r="D144" s="30" t="str">
        <f>IFERROR(__xludf.DUMMYFUNCTION("""COMPUTED_VALUE"""),"essay")</f>
        <v>essay</v>
      </c>
      <c r="E144" s="30">
        <f>IFERROR(__xludf.DUMMYFUNCTION("""COMPUTED_VALUE"""),3.0)</f>
        <v>3</v>
      </c>
      <c r="F144" s="30" t="str">
        <f>IFERROR(__xludf.DUMMYFUNCTION("""COMPUTED_VALUE"""),"")</f>
        <v/>
      </c>
      <c r="G144" s="30">
        <f>IFERROR(__xludf.DUMMYFUNCTION("""COMPUTED_VALUE"""),2.0)</f>
        <v>2</v>
      </c>
      <c r="H144" s="30" t="str">
        <f>IFERROR(__xludf.DUMMYFUNCTION("""COMPUTED_VALUE"""),"Text")</f>
        <v>Text</v>
      </c>
      <c r="I144" s="30" t="str">
        <f>IFERROR(__xludf.DUMMYFUNCTION("""COMPUTED_VALUE"""),"Kyle McDonald, David Horvitz")</f>
        <v>Kyle McDonald, David Horvitz</v>
      </c>
      <c r="J144" s="30" t="str">
        <f>IFERROR(__xludf.DUMMYFUNCTION("""COMPUTED_VALUE"""),"")</f>
        <v/>
      </c>
      <c r="K144" s="30" t="str">
        <f>IFERROR(__xludf.DUMMYFUNCTION("""COMPUTED_VALUE"""),"")</f>
        <v/>
      </c>
      <c r="L144" s="30" t="str">
        <f>IFERROR(__xludf.DUMMYFUNCTION("""COMPUTED_VALUE"""),"")</f>
        <v/>
      </c>
      <c r="M144" s="78" t="str">
        <f>IFERROR(__xludf.DUMMYFUNCTION("""COMPUTED_VALUE"""),"http://taeyoonchoi.com/your-friend/fair-exchange/essay")</f>
        <v>http://taeyoonchoi.com/your-friend/fair-exchange/essay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</row>
    <row r="145">
      <c r="A145" s="30" t="str">
        <f>IFERROR(__xludf.DUMMYFUNCTION("""COMPUTED_VALUE"""),"your friend")</f>
        <v>your friend</v>
      </c>
      <c r="B145" s="30" t="str">
        <f>IFERROR(__xludf.DUMMYFUNCTION("""COMPUTED_VALUE"""),"Happenings for SET")</f>
        <v>Happenings for SET</v>
      </c>
      <c r="C145" s="30" t="str">
        <f>IFERROR(__xludf.DUMMYFUNCTION("""COMPUTED_VALUE"""),"Performance ")</f>
        <v>Performance </v>
      </c>
      <c r="D145" s="30" t="str">
        <f>IFERROR(__xludf.DUMMYFUNCTION("""COMPUTED_VALUE"""),"performance")</f>
        <v>performance</v>
      </c>
      <c r="E145" s="30">
        <f>IFERROR(__xludf.DUMMYFUNCTION("""COMPUTED_VALUE"""),2.0)</f>
        <v>2</v>
      </c>
      <c r="F145" s="30" t="str">
        <f>IFERROR(__xludf.DUMMYFUNCTION("""COMPUTED_VALUE"""),"")</f>
        <v/>
      </c>
      <c r="G145" s="30">
        <f>IFERROR(__xludf.DUMMYFUNCTION("""COMPUTED_VALUE"""),2016.0)</f>
        <v>2016</v>
      </c>
      <c r="H145" s="30" t="str">
        <f>IFERROR(__xludf.DUMMYFUNCTION("""COMPUTED_VALUE"""),"")</f>
        <v/>
      </c>
      <c r="I145" s="30" t="str">
        <f>IFERROR(__xludf.DUMMYFUNCTION("""COMPUTED_VALUE"""),"Na Kim, many others")</f>
        <v>Na Kim, many others</v>
      </c>
      <c r="J145" s="30" t="str">
        <f>IFERROR(__xludf.DUMMYFUNCTION("""COMPUTED_VALUE"""),"")</f>
        <v/>
      </c>
      <c r="K145" s="30" t="str">
        <f>IFERROR(__xludf.DUMMYFUNCTION("""COMPUTED_VALUE"""),"")</f>
        <v/>
      </c>
      <c r="L145" s="30" t="str">
        <f>IFERROR(__xludf.DUMMYFUNCTION("""COMPUTED_VALUE"""),"")</f>
        <v/>
      </c>
      <c r="M145" s="78" t="str">
        <f>IFERROR(__xludf.DUMMYFUNCTION("""COMPUTED_VALUE"""),"http://taeyoonchoi.com/your-friend/happenings-for-set")</f>
        <v>http://taeyoonchoi.com/your-friend/happenings-for-set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</row>
    <row r="146">
      <c r="A146" s="30" t="str">
        <f>IFERROR(__xludf.DUMMYFUNCTION("""COMPUTED_VALUE"""),"your friend")</f>
        <v>your friend</v>
      </c>
      <c r="B146" s="30" t="str">
        <f>IFERROR(__xludf.DUMMYFUNCTION("""COMPUTED_VALUE"""),"Grey Belt")</f>
        <v>Grey Belt</v>
      </c>
      <c r="C146" s="30" t="str">
        <f>IFERROR(__xludf.DUMMYFUNCTION("""COMPUTED_VALUE"""),"Performance ")</f>
        <v>Performance </v>
      </c>
      <c r="D146" s="30" t="str">
        <f>IFERROR(__xludf.DUMMYFUNCTION("""COMPUTED_VALUE"""),"performance")</f>
        <v>performance</v>
      </c>
      <c r="E146" s="30">
        <f>IFERROR(__xludf.DUMMYFUNCTION("""COMPUTED_VALUE"""),3.0)</f>
        <v>3</v>
      </c>
      <c r="F146" s="30" t="str">
        <f>IFERROR(__xludf.DUMMYFUNCTION("""COMPUTED_VALUE"""),"")</f>
        <v/>
      </c>
      <c r="G146" s="30">
        <f>IFERROR(__xludf.DUMMYFUNCTION("""COMPUTED_VALUE"""),2009.0)</f>
        <v>2009</v>
      </c>
      <c r="H146" s="30" t="str">
        <f>IFERROR(__xludf.DUMMYFUNCTION("""COMPUTED_VALUE"""),"")</f>
        <v/>
      </c>
      <c r="I146" s="30" t="str">
        <f>IFERROR(__xludf.DUMMYFUNCTION("""COMPUTED_VALUE"""),"Cheon Lee")</f>
        <v>Cheon Lee</v>
      </c>
      <c r="J146" s="30" t="str">
        <f>IFERROR(__xludf.DUMMYFUNCTION("""COMPUTED_VALUE"""),"")</f>
        <v/>
      </c>
      <c r="K146" s="30" t="str">
        <f>IFERROR(__xludf.DUMMYFUNCTION("""COMPUTED_VALUE"""),"")</f>
        <v/>
      </c>
      <c r="L146" s="30" t="str">
        <f>IFERROR(__xludf.DUMMYFUNCTION("""COMPUTED_VALUE"""),"")</f>
        <v/>
      </c>
      <c r="M146" s="78" t="str">
        <f>IFERROR(__xludf.DUMMYFUNCTION("""COMPUTED_VALUE"""),"http://taeyoonchoi.com/your-friend/grey-belt/performance")</f>
        <v>http://taeyoonchoi.com/your-friend/grey-belt/performance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</row>
    <row r="147">
      <c r="A147" s="30" t="str">
        <f>IFERROR(__xludf.DUMMYFUNCTION("""COMPUTED_VALUE"""),"your friend")</f>
        <v>your friend</v>
      </c>
      <c r="B147" s="30" t="str">
        <f>IFERROR(__xludf.DUMMYFUNCTION("""COMPUTED_VALUE"""),"Collaborations and work about collaborations")</f>
        <v>Collaborations and work about collaborations</v>
      </c>
      <c r="C147" s="30" t="str">
        <f>IFERROR(__xludf.DUMMYFUNCTION("""COMPUTED_VALUE"""),"")</f>
        <v/>
      </c>
      <c r="D147" s="30" t="str">
        <f>IFERROR(__xludf.DUMMYFUNCTION("""COMPUTED_VALUE"""),"")</f>
        <v/>
      </c>
      <c r="E147" s="30" t="str">
        <f>IFERROR(__xludf.DUMMYFUNCTION("""COMPUTED_VALUE"""),"")</f>
        <v/>
      </c>
      <c r="F147" s="30" t="str">
        <f>IFERROR(__xludf.DUMMYFUNCTION("""COMPUTED_VALUE"""),"")</f>
        <v/>
      </c>
      <c r="G147" s="30" t="str">
        <f>IFERROR(__xludf.DUMMYFUNCTION("""COMPUTED_VALUE"""),"")</f>
        <v/>
      </c>
      <c r="H147" s="30" t="str">
        <f>IFERROR(__xludf.DUMMYFUNCTION("""COMPUTED_VALUE"""),"")</f>
        <v/>
      </c>
      <c r="I147" s="30" t="str">
        <f>IFERROR(__xludf.DUMMYFUNCTION("""COMPUTED_VALUE"""),"")</f>
        <v/>
      </c>
      <c r="J147" s="30" t="str">
        <f>IFERROR(__xludf.DUMMYFUNCTION("""COMPUTED_VALUE"""),"")</f>
        <v/>
      </c>
      <c r="K147" s="30" t="str">
        <f>IFERROR(__xludf.DUMMYFUNCTION("""COMPUTED_VALUE"""),"")</f>
        <v/>
      </c>
      <c r="L147" s="78" t="str">
        <f>IFERROR(__xludf.DUMMYFUNCTION("""COMPUTED_VALUE"""),"http://tchoi8.github.io/yourfriend/about/")</f>
        <v>http://tchoi8.github.io/yourfriend/about/</v>
      </c>
      <c r="M147" s="30" t="str">
        <f>IFERROR(__xludf.DUMMYFUNCTION("""COMPUTED_VALUE"""),"")</f>
        <v/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</row>
    <row r="148">
      <c r="A148" s="30" t="str">
        <f>IFERROR(__xludf.DUMMYFUNCTION("""COMPUTED_VALUE"""),"")</f>
        <v/>
      </c>
      <c r="B148" s="30" t="str">
        <f>IFERROR(__xludf.DUMMYFUNCTION("""COMPUTED_VALUE"""),"")</f>
        <v/>
      </c>
      <c r="C148" s="30" t="str">
        <f>IFERROR(__xludf.DUMMYFUNCTION("""COMPUTED_VALUE"""),"")</f>
        <v/>
      </c>
      <c r="D148" s="30" t="str">
        <f>IFERROR(__xludf.DUMMYFUNCTION("""COMPUTED_VALUE"""),"")</f>
        <v/>
      </c>
      <c r="E148" s="30" t="str">
        <f>IFERROR(__xludf.DUMMYFUNCTION("""COMPUTED_VALUE"""),"")</f>
        <v/>
      </c>
      <c r="F148" s="30" t="str">
        <f>IFERROR(__xludf.DUMMYFUNCTION("""COMPUTED_VALUE"""),"")</f>
        <v/>
      </c>
      <c r="G148" s="30" t="str">
        <f>IFERROR(__xludf.DUMMYFUNCTION("""COMPUTED_VALUE"""),"")</f>
        <v/>
      </c>
      <c r="H148" s="30" t="str">
        <f>IFERROR(__xludf.DUMMYFUNCTION("""COMPUTED_VALUE"""),"")</f>
        <v/>
      </c>
      <c r="I148" s="30" t="str">
        <f>IFERROR(__xludf.DUMMYFUNCTION("""COMPUTED_VALUE"""),"")</f>
        <v/>
      </c>
      <c r="J148" s="30" t="str">
        <f>IFERROR(__xludf.DUMMYFUNCTION("""COMPUTED_VALUE"""),"")</f>
        <v/>
      </c>
      <c r="K148" s="30" t="str">
        <f>IFERROR(__xludf.DUMMYFUNCTION("""COMPUTED_VALUE"""),"")</f>
        <v/>
      </c>
      <c r="L148" s="30" t="str">
        <f>IFERROR(__xludf.DUMMYFUNCTION("""COMPUTED_VALUE"""),"")</f>
        <v/>
      </c>
      <c r="M148" s="30" t="str">
        <f>IFERROR(__xludf.DUMMYFUNCTION("""COMPUTED_VALUE"""),"")</f>
        <v/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78"/>
      <c r="K149" s="30"/>
      <c r="L149" s="78"/>
      <c r="M149" s="78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78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78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78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78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78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78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</row>
    <row r="159">
      <c r="A159" s="22" t="str">
        <f>IFERROR(__xludf.DUMMYFUNCTION("unique(Camerauto!A2:M359)"),"Camerautomata")</f>
        <v>Camerautomata</v>
      </c>
      <c r="B159" s="23" t="str">
        <f>IFERROR(__xludf.DUMMYFUNCTION("""COMPUTED_VALUE"""),"")</f>
        <v/>
      </c>
      <c r="C159" s="23" t="str">
        <f>IFERROR(__xludf.DUMMYFUNCTION("""COMPUTED_VALUE"""),"")</f>
        <v/>
      </c>
      <c r="D159" s="25" t="str">
        <f>IFERROR(__xludf.DUMMYFUNCTION("""COMPUTED_VALUE"""),"")</f>
        <v/>
      </c>
      <c r="E159" s="25">
        <f>IFERROR(__xludf.DUMMYFUNCTION("""COMPUTED_VALUE"""),1.0)</f>
        <v>1</v>
      </c>
      <c r="F159" s="25" t="str">
        <f>IFERROR(__xludf.DUMMYFUNCTION("""COMPUTED_VALUE"""),"")</f>
        <v/>
      </c>
      <c r="G159" s="25" t="str">
        <f>IFERROR(__xludf.DUMMYFUNCTION("""COMPUTED_VALUE"""),"")</f>
        <v/>
      </c>
      <c r="H159" s="25" t="str">
        <f>IFERROR(__xludf.DUMMYFUNCTION("""COMPUTED_VALUE"""),"")</f>
        <v/>
      </c>
      <c r="I159" s="25" t="str">
        <f>IFERROR(__xludf.DUMMYFUNCTION("""COMPUTED_VALUE"""),"")</f>
        <v/>
      </c>
      <c r="J159" s="25" t="str">
        <f>IFERROR(__xludf.DUMMYFUNCTION("""COMPUTED_VALUE"""),"")</f>
        <v/>
      </c>
      <c r="K159" s="25" t="str">
        <f>IFERROR(__xludf.DUMMYFUNCTION("""COMPUTED_VALUE"""),"")</f>
        <v/>
      </c>
      <c r="L159" s="29" t="str">
        <f>IFERROR(__xludf.DUMMYFUNCTION("""COMPUTED_VALUE"""),"http://taeyoonchoi.com/2010/12/camerautomata/")</f>
        <v>http://taeyoonchoi.com/2010/12/camerautomata/</v>
      </c>
      <c r="M159" s="78" t="str">
        <f>IFERROR(__xludf.DUMMYFUNCTION("""COMPUTED_VALUE"""),"http://taeyoonchoi.com/camerautomata")</f>
        <v>http://taeyoonchoi.com/camerautomata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>
      <c r="A160" s="30" t="str">
        <f>IFERROR(__xludf.DUMMYFUNCTION("""COMPUTED_VALUE"""),"Camerautomata")</f>
        <v>Camerautomata</v>
      </c>
      <c r="B160" s="30" t="str">
        <f>IFERROR(__xludf.DUMMYFUNCTION("""COMPUTED_VALUE"""),"")</f>
        <v/>
      </c>
      <c r="C160" s="30" t="str">
        <f>IFERROR(__xludf.DUMMYFUNCTION("""COMPUTED_VALUE"""),"Parent Page")</f>
        <v>Parent Page</v>
      </c>
      <c r="D160" s="30" t="str">
        <f>IFERROR(__xludf.DUMMYFUNCTION("""COMPUTED_VALUE"""),"")</f>
        <v/>
      </c>
      <c r="E160" s="30" t="str">
        <f>IFERROR(__xludf.DUMMYFUNCTION("""COMPUTED_VALUE"""),"")</f>
        <v/>
      </c>
      <c r="F160" s="30" t="str">
        <f>IFERROR(__xludf.DUMMYFUNCTION("""COMPUTED_VALUE"""),"")</f>
        <v/>
      </c>
      <c r="G160" s="30">
        <f>IFERROR(__xludf.DUMMYFUNCTION("""COMPUTED_VALUE"""),2014.0)</f>
        <v>2014</v>
      </c>
      <c r="H160" s="30" t="str">
        <f>IFERROR(__xludf.DUMMYFUNCTION("""COMPUTED_VALUE"""),"Links")</f>
        <v>Links</v>
      </c>
      <c r="I160" s="30" t="str">
        <f>IFERROR(__xludf.DUMMYFUNCTION("""COMPUTED_VALUE"""),"")</f>
        <v/>
      </c>
      <c r="J160" s="30" t="str">
        <f>IFERROR(__xludf.DUMMYFUNCTION("""COMPUTED_VALUE"""),"")</f>
        <v/>
      </c>
      <c r="K160" s="30" t="str">
        <f>IFERROR(__xludf.DUMMYFUNCTION("""COMPUTED_VALUE"""),"")</f>
        <v/>
      </c>
      <c r="L160" s="78" t="str">
        <f>IFERROR(__xludf.DUMMYFUNCTION("""COMPUTED_VALUE"""),"http://taeyoonchoi.com/projects/camerautomata/")</f>
        <v>http://taeyoonchoi.com/projects/camerautomata/</v>
      </c>
      <c r="M160" s="30" t="str">
        <f>IFERROR(__xludf.DUMMYFUNCTION("""COMPUTED_VALUE"""),"")</f>
        <v/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</row>
    <row r="161">
      <c r="A161" s="30" t="str">
        <f>IFERROR(__xludf.DUMMYFUNCTION("""COMPUTED_VALUE"""),"Camerautomata")</f>
        <v>Camerautomata</v>
      </c>
      <c r="B161" s="30" t="str">
        <f>IFERROR(__xludf.DUMMYFUNCTION("""COMPUTED_VALUE"""),"Battle of Camerafield")</f>
        <v>Battle of Camerafield</v>
      </c>
      <c r="C161" s="30" t="str">
        <f>IFERROR(__xludf.DUMMYFUNCTION("""COMPUTED_VALUE"""),"Documentation of performance, drawing")</f>
        <v>Documentation of performance, drawing</v>
      </c>
      <c r="D161" s="30" t="str">
        <f>IFERROR(__xludf.DUMMYFUNCTION("""COMPUTED_VALUE"""),"")</f>
        <v/>
      </c>
      <c r="E161" s="30">
        <f>IFERROR(__xludf.DUMMYFUNCTION("""COMPUTED_VALUE"""),3.0)</f>
        <v>3</v>
      </c>
      <c r="F161" s="30" t="str">
        <f>IFERROR(__xludf.DUMMYFUNCTION("""COMPUTED_VALUE"""),"")</f>
        <v/>
      </c>
      <c r="G161" s="30">
        <f>IFERROR(__xludf.DUMMYFUNCTION("""COMPUTED_VALUE"""),2007.0)</f>
        <v>2007</v>
      </c>
      <c r="H161" s="30" t="str">
        <f>IFERROR(__xludf.DUMMYFUNCTION("""COMPUTED_VALUE"""),"Performance, Drawing")</f>
        <v>Performance, Drawing</v>
      </c>
      <c r="I161" s="30" t="str">
        <f>IFERROR(__xludf.DUMMYFUNCTION("""COMPUTED_VALUE"""),"")</f>
        <v/>
      </c>
      <c r="J161" s="30" t="str">
        <f>IFERROR(__xludf.DUMMYFUNCTION("""COMPUTED_VALUE"""),"")</f>
        <v/>
      </c>
      <c r="K161" s="30" t="str">
        <f>IFERROR(__xludf.DUMMYFUNCTION("""COMPUTED_VALUE"""),"")</f>
        <v/>
      </c>
      <c r="L161" s="78" t="str">
        <f>IFERROR(__xludf.DUMMYFUNCTION("""COMPUTED_VALUE"""),"http://taeyoonchoi.com/2007/09/camerafield/")</f>
        <v>http://taeyoonchoi.com/2007/09/camerafield/</v>
      </c>
      <c r="M161" s="30" t="str">
        <f>IFERROR(__xludf.DUMMYFUNCTION("""COMPUTED_VALUE"""),"")</f>
        <v/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</row>
    <row r="162">
      <c r="A162" s="30" t="str">
        <f>IFERROR(__xludf.DUMMYFUNCTION("""COMPUTED_VALUE"""),"Camerautomata")</f>
        <v>Camerautomata</v>
      </c>
      <c r="B162" s="30" t="str">
        <f>IFERROR(__xludf.DUMMYFUNCTION("""COMPUTED_VALUE"""),"Teleport")</f>
        <v>Teleport</v>
      </c>
      <c r="C162" s="30" t="str">
        <f>IFERROR(__xludf.DUMMYFUNCTION("""COMPUTED_VALUE"""),"Documentation of performance")</f>
        <v>Documentation of performance</v>
      </c>
      <c r="D162" s="30" t="str">
        <f>IFERROR(__xludf.DUMMYFUNCTION("""COMPUTED_VALUE"""),"")</f>
        <v/>
      </c>
      <c r="E162" s="30">
        <f>IFERROR(__xludf.DUMMYFUNCTION("""COMPUTED_VALUE"""),2.0)</f>
        <v>2</v>
      </c>
      <c r="F162" s="30" t="str">
        <f>IFERROR(__xludf.DUMMYFUNCTION("""COMPUTED_VALUE"""),"")</f>
        <v/>
      </c>
      <c r="G162" s="30">
        <f>IFERROR(__xludf.DUMMYFUNCTION("""COMPUTED_VALUE"""),2010.0)</f>
        <v>2010</v>
      </c>
      <c r="H162" s="30" t="str">
        <f>IFERROR(__xludf.DUMMYFUNCTION("""COMPUTED_VALUE"""),"Performance, Text")</f>
        <v>Performance, Text</v>
      </c>
      <c r="I162" s="30" t="str">
        <f>IFERROR(__xludf.DUMMYFUNCTION("""COMPUTED_VALUE"""),"")</f>
        <v/>
      </c>
      <c r="J162" s="30" t="str">
        <f>IFERROR(__xludf.DUMMYFUNCTION("""COMPUTED_VALUE"""),"")</f>
        <v/>
      </c>
      <c r="K162" s="30" t="str">
        <f>IFERROR(__xludf.DUMMYFUNCTION("""COMPUTED_VALUE"""),"")</f>
        <v/>
      </c>
      <c r="L162" s="78" t="str">
        <f>IFERROR(__xludf.DUMMYFUNCTION("""COMPUTED_VALUE"""),"http://taeyoonchoi.com/2010/12/teleport/")</f>
        <v>http://taeyoonchoi.com/2010/12/teleport/</v>
      </c>
      <c r="M162" s="30" t="str">
        <f>IFERROR(__xludf.DUMMYFUNCTION("""COMPUTED_VALUE"""),"")</f>
        <v/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</row>
    <row r="163">
      <c r="A163" s="30" t="str">
        <f>IFERROR(__xludf.DUMMYFUNCTION("""COMPUTED_VALUE"""),"Camerautomata")</f>
        <v>Camerautomata</v>
      </c>
      <c r="B163" s="30" t="str">
        <f>IFERROR(__xludf.DUMMYFUNCTION("""COMPUTED_VALUE"""),"Charlie")</f>
        <v>Charlie</v>
      </c>
      <c r="C163" s="30" t="str">
        <f>IFERROR(__xludf.DUMMYFUNCTION("""COMPUTED_VALUE"""),"Wall paintings")</f>
        <v>Wall paintings</v>
      </c>
      <c r="D163" s="30" t="str">
        <f>IFERROR(__xludf.DUMMYFUNCTION("""COMPUTED_VALUE"""),"wall paintings")</f>
        <v>wall paintings</v>
      </c>
      <c r="E163" s="30">
        <f>IFERROR(__xludf.DUMMYFUNCTION("""COMPUTED_VALUE"""),3.0)</f>
        <v>3</v>
      </c>
      <c r="F163" s="30" t="str">
        <f>IFERROR(__xludf.DUMMYFUNCTION("""COMPUTED_VALUE"""),"")</f>
        <v/>
      </c>
      <c r="G163" s="30">
        <f>IFERROR(__xludf.DUMMYFUNCTION("""COMPUTED_VALUE"""),2008.0)</f>
        <v>2008</v>
      </c>
      <c r="H163" s="30" t="str">
        <f>IFERROR(__xludf.DUMMYFUNCTION("""COMPUTED_VALUE"""),"Painting, Drawing")</f>
        <v>Painting, Drawing</v>
      </c>
      <c r="I163" s="30" t="str">
        <f>IFERROR(__xludf.DUMMYFUNCTION("""COMPUTED_VALUE"""),"")</f>
        <v/>
      </c>
      <c r="J163" s="30" t="str">
        <f>IFERROR(__xludf.DUMMYFUNCTION("""COMPUTED_VALUE"""),"")</f>
        <v/>
      </c>
      <c r="K163" s="30" t="str">
        <f>IFERROR(__xludf.DUMMYFUNCTION("""COMPUTED_VALUE"""),"")</f>
        <v/>
      </c>
      <c r="L163" s="78" t="str">
        <f>IFERROR(__xludf.DUMMYFUNCTION("""COMPUTED_VALUE"""),"http://taeyoonchoi.com/2013/02/cameautomata/")</f>
        <v>http://taeyoonchoi.com/2013/02/cameautomata/</v>
      </c>
      <c r="M163" s="78" t="str">
        <f>IFERROR(__xludf.DUMMYFUNCTION("""COMPUTED_VALUE"""),"http://taeyoonchoi.com/camerautomata/charlie/wall-paintings")</f>
        <v>http://taeyoonchoi.com/camerautomata/charlie/wall-paintings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</row>
    <row r="164">
      <c r="A164" s="30" t="str">
        <f>IFERROR(__xludf.DUMMYFUNCTION("""COMPUTED_VALUE"""),"Camerautomata")</f>
        <v>Camerautomata</v>
      </c>
      <c r="B164" s="30" t="str">
        <f>IFERROR(__xludf.DUMMYFUNCTION("""COMPUTED_VALUE"""),"Charlie")</f>
        <v>Charlie</v>
      </c>
      <c r="C164" s="30" t="str">
        <f>IFERROR(__xludf.DUMMYFUNCTION("""COMPUTED_VALUE"""),"Robot")</f>
        <v>Robot</v>
      </c>
      <c r="D164" s="30" t="str">
        <f>IFERROR(__xludf.DUMMYFUNCTION("""COMPUTED_VALUE"""),"robot")</f>
        <v>robot</v>
      </c>
      <c r="E164" s="30">
        <f>IFERROR(__xludf.DUMMYFUNCTION("""COMPUTED_VALUE"""),3.0)</f>
        <v>3</v>
      </c>
      <c r="F164" s="30" t="str">
        <f>IFERROR(__xludf.DUMMYFUNCTION("""COMPUTED_VALUE"""),"")</f>
        <v/>
      </c>
      <c r="G164" s="30">
        <f>IFERROR(__xludf.DUMMYFUNCTION("""COMPUTED_VALUE"""),2008.0)</f>
        <v>2008</v>
      </c>
      <c r="H164" s="30" t="str">
        <f>IFERROR(__xludf.DUMMYFUNCTION("""COMPUTED_VALUE"""),"Tech")</f>
        <v>Tech</v>
      </c>
      <c r="I164" s="30" t="str">
        <f>IFERROR(__xludf.DUMMYFUNCTION("""COMPUTED_VALUE"""),"")</f>
        <v/>
      </c>
      <c r="J164" s="30" t="str">
        <f>IFERROR(__xludf.DUMMYFUNCTION("""COMPUTED_VALUE"""),"")</f>
        <v/>
      </c>
      <c r="K164" s="30" t="str">
        <f>IFERROR(__xludf.DUMMYFUNCTION("""COMPUTED_VALUE"""),"")</f>
        <v/>
      </c>
      <c r="L164" s="30" t="str">
        <f>IFERROR(__xludf.DUMMYFUNCTION("""COMPUTED_VALUE"""),"")</f>
        <v/>
      </c>
      <c r="M164" s="78" t="str">
        <f>IFERROR(__xludf.DUMMYFUNCTION("""COMPUTED_VALUE"""),"http://taeyoonchoi.com/camerautomata/charlie/robot")</f>
        <v>http://taeyoonchoi.com/camerautomata/charlie/robot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</row>
    <row r="165">
      <c r="A165" s="30" t="str">
        <f>IFERROR(__xludf.DUMMYFUNCTION("""COMPUTED_VALUE"""),"Camerautomata")</f>
        <v>Camerautomata</v>
      </c>
      <c r="B165" s="30" t="str">
        <f>IFERROR(__xludf.DUMMYFUNCTION("""COMPUTED_VALUE"""),"Charlie")</f>
        <v>Charlie</v>
      </c>
      <c r="C165" s="30" t="str">
        <f>IFERROR(__xludf.DUMMYFUNCTION("""COMPUTED_VALUE"""),"Photos &amp; Statement")</f>
        <v>Photos &amp; Statement</v>
      </c>
      <c r="D165" s="30" t="str">
        <f>IFERROR(__xludf.DUMMYFUNCTION("""COMPUTED_VALUE"""),"photos")</f>
        <v>photos</v>
      </c>
      <c r="E165" s="30">
        <f>IFERROR(__xludf.DUMMYFUNCTION("""COMPUTED_VALUE"""),3.0)</f>
        <v>3</v>
      </c>
      <c r="F165" s="30" t="str">
        <f>IFERROR(__xludf.DUMMYFUNCTION("""COMPUTED_VALUE"""),"")</f>
        <v/>
      </c>
      <c r="G165" s="30">
        <f>IFERROR(__xludf.DUMMYFUNCTION("""COMPUTED_VALUE"""),2008.0)</f>
        <v>2008</v>
      </c>
      <c r="H165" s="30" t="str">
        <f>IFERROR(__xludf.DUMMYFUNCTION("""COMPUTED_VALUE"""),"Photos, Text")</f>
        <v>Photos, Text</v>
      </c>
      <c r="I165" s="30" t="str">
        <f>IFERROR(__xludf.DUMMYFUNCTION("""COMPUTED_VALUE"""),"")</f>
        <v/>
      </c>
      <c r="J165" s="30" t="str">
        <f>IFERROR(__xludf.DUMMYFUNCTION("""COMPUTED_VALUE"""),"")</f>
        <v/>
      </c>
      <c r="K165" s="30" t="str">
        <f>IFERROR(__xludf.DUMMYFUNCTION("""COMPUTED_VALUE"""),"")</f>
        <v/>
      </c>
      <c r="L165" s="78" t="str">
        <f>IFERROR(__xludf.DUMMYFUNCTION("""COMPUTED_VALUE"""),"http://taeyoonchoi.com/2010/12/camerautomata/")</f>
        <v>http://taeyoonchoi.com/2010/12/camerautomata/</v>
      </c>
      <c r="M165" s="78" t="str">
        <f>IFERROR(__xludf.DUMMYFUNCTION("""COMPUTED_VALUE"""),"http://taeyoonchoi.com/camerautomata/charlie/photos")</f>
        <v>http://taeyoonchoi.com/camerautomata/charlie/photos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</row>
    <row r="166">
      <c r="A166" s="30" t="str">
        <f>IFERROR(__xludf.DUMMYFUNCTION("""COMPUTED_VALUE"""),"Camerautomata")</f>
        <v>Camerautomata</v>
      </c>
      <c r="B166" s="30" t="str">
        <f>IFERROR(__xludf.DUMMYFUNCTION("""COMPUTED_VALUE"""),"Object of desire")</f>
        <v>Object of desire</v>
      </c>
      <c r="C166" s="30" t="str">
        <f>IFERROR(__xludf.DUMMYFUNCTION("""COMPUTED_VALUE"""),"Performance")</f>
        <v>Performance</v>
      </c>
      <c r="D166" s="30" t="str">
        <f>IFERROR(__xludf.DUMMYFUNCTION("""COMPUTED_VALUE"""),"performance")</f>
        <v>performance</v>
      </c>
      <c r="E166" s="30">
        <f>IFERROR(__xludf.DUMMYFUNCTION("""COMPUTED_VALUE"""),3.0)</f>
        <v>3</v>
      </c>
      <c r="F166" s="30" t="str">
        <f>IFERROR(__xludf.DUMMYFUNCTION("""COMPUTED_VALUE"""),"")</f>
        <v/>
      </c>
      <c r="G166" s="30">
        <f>IFERROR(__xludf.DUMMYFUNCTION("""COMPUTED_VALUE"""),2005.0)</f>
        <v>2005</v>
      </c>
      <c r="H166" s="30" t="str">
        <f>IFERROR(__xludf.DUMMYFUNCTION("""COMPUTED_VALUE"""),"Performance")</f>
        <v>Performance</v>
      </c>
      <c r="I166" s="30" t="str">
        <f>IFERROR(__xludf.DUMMYFUNCTION("""COMPUTED_VALUE"""),"Sae oong Jeon, Dio Lee, Kiryun Choi, Jaekyung Shim, Changhoon Oh, Sawool, and Savina Museum of Art")</f>
        <v>Sae oong Jeon, Dio Lee, Kiryun Choi, Jaekyung Shim, Changhoon Oh, Sawool, and Savina Museum of Art</v>
      </c>
      <c r="J166" s="30" t="str">
        <f>IFERROR(__xludf.DUMMYFUNCTION("""COMPUTED_VALUE"""),"Savina")</f>
        <v>Savina</v>
      </c>
      <c r="K166" s="30" t="str">
        <f>IFERROR(__xludf.DUMMYFUNCTION("""COMPUTED_VALUE"""),"")</f>
        <v/>
      </c>
      <c r="L166" s="78" t="str">
        <f>IFERROR(__xludf.DUMMYFUNCTION("""COMPUTED_VALUE"""),"http://taeyoonchoi.com/projects/object-of-desire/")</f>
        <v>http://taeyoonchoi.com/projects/object-of-desire/</v>
      </c>
      <c r="M166" s="78" t="str">
        <f>IFERROR(__xludf.DUMMYFUNCTION("""COMPUTED_VALUE"""),"http://taeyoonchoi.com/camerautomata/object-of-desire/performance")</f>
        <v>http://taeyoonchoi.com/camerautomata/object-of-desire/performance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</row>
    <row r="167">
      <c r="A167" s="30" t="str">
        <f>IFERROR(__xludf.DUMMYFUNCTION("""COMPUTED_VALUE"""),"Camerautomata")</f>
        <v>Camerautomata</v>
      </c>
      <c r="B167" s="30" t="str">
        <f>IFERROR(__xludf.DUMMYFUNCTION("""COMPUTED_VALUE"""),"Object of desire")</f>
        <v>Object of desire</v>
      </c>
      <c r="C167" s="30" t="str">
        <f>IFERROR(__xludf.DUMMYFUNCTION("""COMPUTED_VALUE"""),"Installation")</f>
        <v>Installation</v>
      </c>
      <c r="D167" s="30" t="str">
        <f>IFERROR(__xludf.DUMMYFUNCTION("""COMPUTED_VALUE"""),"installation")</f>
        <v>installation</v>
      </c>
      <c r="E167" s="30">
        <f>IFERROR(__xludf.DUMMYFUNCTION("""COMPUTED_VALUE"""),3.0)</f>
        <v>3</v>
      </c>
      <c r="F167" s="30" t="str">
        <f>IFERROR(__xludf.DUMMYFUNCTION("""COMPUTED_VALUE"""),"")</f>
        <v/>
      </c>
      <c r="G167" s="30">
        <f>IFERROR(__xludf.DUMMYFUNCTION("""COMPUTED_VALUE"""),2005.0)</f>
        <v>2005</v>
      </c>
      <c r="H167" s="30" t="str">
        <f>IFERROR(__xludf.DUMMYFUNCTION("""COMPUTED_VALUE"""),"Performance")</f>
        <v>Performance</v>
      </c>
      <c r="I167" s="30" t="str">
        <f>IFERROR(__xludf.DUMMYFUNCTION("""COMPUTED_VALUE"""),"")</f>
        <v/>
      </c>
      <c r="J167" s="30" t="str">
        <f>IFERROR(__xludf.DUMMYFUNCTION("""COMPUTED_VALUE"""),"Savina")</f>
        <v>Savina</v>
      </c>
      <c r="K167" s="30" t="str">
        <f>IFERROR(__xludf.DUMMYFUNCTION("""COMPUTED_VALUE"""),"")</f>
        <v/>
      </c>
      <c r="L167" s="78" t="str">
        <f>IFERROR(__xludf.DUMMYFUNCTION("""COMPUTED_VALUE"""),"http://taeyoonchoi.com/projects/object-of-desire/")</f>
        <v>http://taeyoonchoi.com/projects/object-of-desire/</v>
      </c>
      <c r="M167" s="78" t="str">
        <f>IFERROR(__xludf.DUMMYFUNCTION("""COMPUTED_VALUE"""),"http://taeyoonchoi.com/camerautomata/object-of-desire/installation")</f>
        <v>http://taeyoonchoi.com/camerautomata/object-of-desire/installation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</row>
    <row r="168">
      <c r="A168" s="30" t="str">
        <f>IFERROR(__xludf.DUMMYFUNCTION("""COMPUTED_VALUE"""),"")</f>
        <v/>
      </c>
      <c r="B168" s="30" t="str">
        <f>IFERROR(__xludf.DUMMYFUNCTION("""COMPUTED_VALUE"""),"")</f>
        <v/>
      </c>
      <c r="C168" s="30" t="str">
        <f>IFERROR(__xludf.DUMMYFUNCTION("""COMPUTED_VALUE"""),"")</f>
        <v/>
      </c>
      <c r="D168" s="30" t="str">
        <f>IFERROR(__xludf.DUMMYFUNCTION("""COMPUTED_VALUE"""),"")</f>
        <v/>
      </c>
      <c r="E168" s="30" t="str">
        <f>IFERROR(__xludf.DUMMYFUNCTION("""COMPUTED_VALUE"""),"")</f>
        <v/>
      </c>
      <c r="F168" s="30" t="str">
        <f>IFERROR(__xludf.DUMMYFUNCTION("""COMPUTED_VALUE"""),"")</f>
        <v/>
      </c>
      <c r="G168" s="30" t="str">
        <f>IFERROR(__xludf.DUMMYFUNCTION("""COMPUTED_VALUE"""),"")</f>
        <v/>
      </c>
      <c r="H168" s="30" t="str">
        <f>IFERROR(__xludf.DUMMYFUNCTION("""COMPUTED_VALUE"""),"")</f>
        <v/>
      </c>
      <c r="I168" s="30" t="str">
        <f>IFERROR(__xludf.DUMMYFUNCTION("""COMPUTED_VALUE"""),"")</f>
        <v/>
      </c>
      <c r="J168" s="30" t="str">
        <f>IFERROR(__xludf.DUMMYFUNCTION("""COMPUTED_VALUE"""),"")</f>
        <v/>
      </c>
      <c r="K168" s="30" t="str">
        <f>IFERROR(__xludf.DUMMYFUNCTION("""COMPUTED_VALUE"""),"")</f>
        <v/>
      </c>
      <c r="L168" s="30" t="str">
        <f>IFERROR(__xludf.DUMMYFUNCTION("""COMPUTED_VALUE"""),"")</f>
        <v/>
      </c>
      <c r="M168" s="30" t="str">
        <f>IFERROR(__xludf.DUMMYFUNCTION("""COMPUTED_VALUE"""),"")</f>
        <v/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</row>
    <row r="171">
      <c r="A171" s="112"/>
      <c r="B171" s="80"/>
      <c r="C171" s="8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</row>
    <row r="177">
      <c r="A177" s="22" t="str">
        <f>IFERROR(__xludf.DUMMYFUNCTION("unique(Presence!A2:M383)"),"absencepresence")</f>
        <v>absencepresence</v>
      </c>
      <c r="B177" s="23" t="str">
        <f>IFERROR(__xludf.DUMMYFUNCTION("""COMPUTED_VALUE"""),"Collaboration with Christine Sun Kim")</f>
        <v>Collaboration with Christine Sun Kim</v>
      </c>
      <c r="C177" s="23" t="str">
        <f>IFERROR(__xludf.DUMMYFUNCTION("""COMPUTED_VALUE"""),"")</f>
        <v/>
      </c>
      <c r="D177" s="25" t="str">
        <f>IFERROR(__xludf.DUMMYFUNCTION("""COMPUTED_VALUE"""),"")</f>
        <v/>
      </c>
      <c r="E177" s="25">
        <f>IFERROR(__xludf.DUMMYFUNCTION("""COMPUTED_VALUE"""),1.0)</f>
        <v>1</v>
      </c>
      <c r="F177" s="25" t="str">
        <f>IFERROR(__xludf.DUMMYFUNCTION("""COMPUTED_VALUE"""),"")</f>
        <v/>
      </c>
      <c r="G177" s="25" t="str">
        <f>IFERROR(__xludf.DUMMYFUNCTION("""COMPUTED_VALUE"""),"2015~")</f>
        <v>2015~</v>
      </c>
      <c r="H177" s="25" t="str">
        <f>IFERROR(__xludf.DUMMYFUNCTION("""COMPUTED_VALUE"""),"")</f>
        <v/>
      </c>
      <c r="I177" s="25" t="str">
        <f>IFERROR(__xludf.DUMMYFUNCTION("""COMPUTED_VALUE"""),"")</f>
        <v/>
      </c>
      <c r="J177" s="25" t="str">
        <f>IFERROR(__xludf.DUMMYFUNCTION("""COMPUTED_VALUE"""),"")</f>
        <v/>
      </c>
      <c r="K177" s="25" t="str">
        <f>IFERROR(__xludf.DUMMYFUNCTION("""COMPUTED_VALUE"""),"")</f>
        <v/>
      </c>
      <c r="L177" s="25" t="str">
        <f>IFERROR(__xludf.DUMMYFUNCTION("""COMPUTED_VALUE"""),"")</f>
        <v/>
      </c>
      <c r="M177" s="78" t="str">
        <f>IFERROR(__xludf.DUMMYFUNCTION("""COMPUTED_VALUE"""),"http://taeyoonchoi.com/absencepresence")</f>
        <v>http://taeyoonchoi.com/absencepresence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</row>
    <row r="178">
      <c r="A178" s="30" t="str">
        <f>IFERROR(__xludf.DUMMYFUNCTION("""COMPUTED_VALUE"""),"absencepresence")</f>
        <v>absencepresence</v>
      </c>
      <c r="B178" s="30" t="str">
        <f>IFERROR(__xludf.DUMMYFUNCTION("""COMPUTED_VALUE"""),"Incomplete Text")</f>
        <v>Incomplete Text</v>
      </c>
      <c r="C178" s="30" t="str">
        <f>IFERROR(__xludf.DUMMYFUNCTION("""COMPUTED_VALUE"""),"Tuned Metronomes")</f>
        <v>Tuned Metronomes</v>
      </c>
      <c r="D178" s="30" t="str">
        <f>IFERROR(__xludf.DUMMYFUNCTION("""COMPUTED_VALUE"""),"tuned metronomes")</f>
        <v>tuned metronomes</v>
      </c>
      <c r="E178" s="30">
        <f>IFERROR(__xludf.DUMMYFUNCTION("""COMPUTED_VALUE"""),2.0)</f>
        <v>2</v>
      </c>
      <c r="F178" s="30" t="str">
        <f>IFERROR(__xludf.DUMMYFUNCTION("""COMPUTED_VALUE"""),"")</f>
        <v/>
      </c>
      <c r="G178" s="30">
        <f>IFERROR(__xludf.DUMMYFUNCTION("""COMPUTED_VALUE"""),2015.0)</f>
        <v>2015</v>
      </c>
      <c r="H178" s="30" t="str">
        <f>IFERROR(__xludf.DUMMYFUNCTION("""COMPUTED_VALUE"""),"Tech")</f>
        <v>Tech</v>
      </c>
      <c r="I178" s="30" t="str">
        <f>IFERROR(__xludf.DUMMYFUNCTION("""COMPUTED_VALUE"""),"Christine Sun Kim")</f>
        <v>Christine Sun Kim</v>
      </c>
      <c r="J178" s="30" t="str">
        <f>IFERROR(__xludf.DUMMYFUNCTION("""COMPUTED_VALUE"""),"The Whitney Museum ")</f>
        <v>The Whitney Museum </v>
      </c>
      <c r="K178" s="30" t="str">
        <f>IFERROR(__xludf.DUMMYFUNCTION("""COMPUTED_VALUE"""),"Complete")</f>
        <v>Complete</v>
      </c>
      <c r="L178" s="30" t="str">
        <f>IFERROR(__xludf.DUMMYFUNCTION("""COMPUTED_VALUE"""),"")</f>
        <v/>
      </c>
      <c r="M178" s="78" t="str">
        <f>IFERROR(__xludf.DUMMYFUNCTION("""COMPUTED_VALUE"""),"http://taeyoonchoi.com/absencepresence/incomplete-text")</f>
        <v>http://taeyoonchoi.com/absencepresence/incomplete-text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</row>
    <row r="179">
      <c r="A179" s="30" t="str">
        <f>IFERROR(__xludf.DUMMYFUNCTION("""COMPUTED_VALUE"""),"absencepresence")</f>
        <v>absencepresence</v>
      </c>
      <c r="B179" s="30" t="str">
        <f>IFERROR(__xludf.DUMMYFUNCTION("""COMPUTED_VALUE"""),"Future Proof")</f>
        <v>Future Proof</v>
      </c>
      <c r="C179" s="30" t="str">
        <f>IFERROR(__xludf.DUMMYFUNCTION("""COMPUTED_VALUE"""),"")</f>
        <v/>
      </c>
      <c r="D179" s="30" t="str">
        <f>IFERROR(__xludf.DUMMYFUNCTION("""COMPUTED_VALUE"""),"future proof")</f>
        <v>future proof</v>
      </c>
      <c r="E179" s="30">
        <f>IFERROR(__xludf.DUMMYFUNCTION("""COMPUTED_VALUE"""),2.0)</f>
        <v>2</v>
      </c>
      <c r="F179" s="30" t="str">
        <f>IFERROR(__xludf.DUMMYFUNCTION("""COMPUTED_VALUE"""),"")</f>
        <v/>
      </c>
      <c r="G179" s="30">
        <f>IFERROR(__xludf.DUMMYFUNCTION("""COMPUTED_VALUE"""),2017.0)</f>
        <v>2017</v>
      </c>
      <c r="H179" s="30" t="str">
        <f>IFERROR(__xludf.DUMMYFUNCTION("""COMPUTED_VALUE"""),"Performance, Electronics, Collaboration")</f>
        <v>Performance, Electronics, Collaboration</v>
      </c>
      <c r="I179" s="30" t="str">
        <f>IFERROR(__xludf.DUMMYFUNCTION("""COMPUTED_VALUE"""),"Christine Sun Kim")</f>
        <v>Christine Sun Kim</v>
      </c>
      <c r="J179" s="30" t="str">
        <f>IFERROR(__xludf.DUMMYFUNCTION("""COMPUTED_VALUE"""),"")</f>
        <v/>
      </c>
      <c r="K179" s="30" t="str">
        <f>IFERROR(__xludf.DUMMYFUNCTION("""COMPUTED_VALUE"""),"Complete")</f>
        <v>Complete</v>
      </c>
      <c r="L179" s="30" t="str">
        <f>IFERROR(__xludf.DUMMYFUNCTION("""COMPUTED_VALUE"""),"")</f>
        <v/>
      </c>
      <c r="M179" s="30" t="str">
        <f>IFERROR(__xludf.DUMMYFUNCTION("""COMPUTED_VALUE"""),"")</f>
        <v/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</row>
    <row r="180">
      <c r="A180" s="30" t="str">
        <f>IFERROR(__xludf.DUMMYFUNCTION("""COMPUTED_VALUE"""),"absencepresence")</f>
        <v>absencepresence</v>
      </c>
      <c r="B180" s="30" t="str">
        <f>IFERROR(__xludf.DUMMYFUNCTION("""COMPUTED_VALUE"""),"Future Proof")</f>
        <v>Future Proof</v>
      </c>
      <c r="C180" s="30" t="str">
        <f>IFERROR(__xludf.DUMMYFUNCTION("""COMPUTED_VALUE"""),"Future Proof Performance ")</f>
        <v>Future Proof Performance </v>
      </c>
      <c r="D180" s="30" t="str">
        <f>IFERROR(__xludf.DUMMYFUNCTION("""COMPUTED_VALUE"""),"future proof sema")</f>
        <v>future proof sema</v>
      </c>
      <c r="E180" s="30">
        <f>IFERROR(__xludf.DUMMYFUNCTION("""COMPUTED_VALUE"""),3.0)</f>
        <v>3</v>
      </c>
      <c r="F180" s="30" t="str">
        <f>IFERROR(__xludf.DUMMYFUNCTION("""COMPUTED_VALUE"""),"")</f>
        <v/>
      </c>
      <c r="G180" s="30">
        <f>IFERROR(__xludf.DUMMYFUNCTION("""COMPUTED_VALUE"""),2017.0)</f>
        <v>2017</v>
      </c>
      <c r="H180" s="30" t="str">
        <f>IFERROR(__xludf.DUMMYFUNCTION("""COMPUTED_VALUE"""),"Performance, Electronics, Collaboration")</f>
        <v>Performance, Electronics, Collaboration</v>
      </c>
      <c r="I180" s="30" t="str">
        <f>IFERROR(__xludf.DUMMYFUNCTION("""COMPUTED_VALUE"""),"Christine Sun Kim ")</f>
        <v>Christine Sun Kim </v>
      </c>
      <c r="J180" s="30" t="str">
        <f>IFERROR(__xludf.DUMMYFUNCTION("""COMPUTED_VALUE"""),"SeMA")</f>
        <v>SeMA</v>
      </c>
      <c r="K180" s="30" t="str">
        <f>IFERROR(__xludf.DUMMYFUNCTION("""COMPUTED_VALUE"""),"Complete")</f>
        <v>Complete</v>
      </c>
      <c r="L180" s="30" t="str">
        <f>IFERROR(__xludf.DUMMYFUNCTION("""COMPUTED_VALUE"""),"")</f>
        <v/>
      </c>
      <c r="M180" s="78" t="str">
        <f>IFERROR(__xludf.DUMMYFUNCTION("""COMPUTED_VALUE"""),"http://taeyoonchoi.com/absencepresence/future-proof/future-proof-sema")</f>
        <v>http://taeyoonchoi.com/absencepresence/future-proof/future-proof-sema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</row>
    <row r="181">
      <c r="A181" s="30" t="str">
        <f>IFERROR(__xludf.DUMMYFUNCTION("""COMPUTED_VALUE"""),"absencepresence")</f>
        <v>absencepresence</v>
      </c>
      <c r="B181" s="30" t="str">
        <f>IFERROR(__xludf.DUMMYFUNCTION("""COMPUTED_VALUE"""),"Future Proof")</f>
        <v>Future Proof</v>
      </c>
      <c r="C181" s="30" t="str">
        <f>IFERROR(__xludf.DUMMYFUNCTION("""COMPUTED_VALUE"""),"Walking Chimes")</f>
        <v>Walking Chimes</v>
      </c>
      <c r="D181" s="30" t="str">
        <f>IFERROR(__xludf.DUMMYFUNCTION("""COMPUTED_VALUE"""),"walking chimes")</f>
        <v>walking chimes</v>
      </c>
      <c r="E181" s="30">
        <f>IFERROR(__xludf.DUMMYFUNCTION("""COMPUTED_VALUE"""),3.0)</f>
        <v>3</v>
      </c>
      <c r="F181" s="30" t="str">
        <f>IFERROR(__xludf.DUMMYFUNCTION("""COMPUTED_VALUE"""),"")</f>
        <v/>
      </c>
      <c r="G181" s="30">
        <f>IFERROR(__xludf.DUMMYFUNCTION("""COMPUTED_VALUE"""),2017.0)</f>
        <v>2017</v>
      </c>
      <c r="H181" s="30" t="str">
        <f>IFERROR(__xludf.DUMMYFUNCTION("""COMPUTED_VALUE"""),"Installation")</f>
        <v>Installation</v>
      </c>
      <c r="I181" s="30" t="str">
        <f>IFERROR(__xludf.DUMMYFUNCTION("""COMPUTED_VALUE"""),"Christine Sun Kim")</f>
        <v>Christine Sun Kim</v>
      </c>
      <c r="J181" s="30" t="str">
        <f>IFERROR(__xludf.DUMMYFUNCTION("""COMPUTED_VALUE"""),"Smithsonian APA")</f>
        <v>Smithsonian APA</v>
      </c>
      <c r="K181" s="30" t="str">
        <f>IFERROR(__xludf.DUMMYFUNCTION("""COMPUTED_VALUE"""),"Complete")</f>
        <v>Complete</v>
      </c>
      <c r="L181" s="30" t="str">
        <f>IFERROR(__xludf.DUMMYFUNCTION("""COMPUTED_VALUE"""),"")</f>
        <v/>
      </c>
      <c r="M181" s="30" t="str">
        <f>IFERROR(__xludf.DUMMYFUNCTION("""COMPUTED_VALUE"""),"")</f>
        <v/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</row>
    <row r="182">
      <c r="A182" s="30" t="str">
        <f>IFERROR(__xludf.DUMMYFUNCTION("""COMPUTED_VALUE"""),"absencepresence")</f>
        <v>absencepresence</v>
      </c>
      <c r="B182" s="30" t="str">
        <f>IFERROR(__xludf.DUMMYFUNCTION("""COMPUTED_VALUE"""),"Future Proof")</f>
        <v>Future Proof</v>
      </c>
      <c r="C182" s="30" t="str">
        <f>IFERROR(__xludf.DUMMYFUNCTION("""COMPUTED_VALUE"""),"Seven Futures")</f>
        <v>Seven Futures</v>
      </c>
      <c r="D182" s="30" t="str">
        <f>IFERROR(__xludf.DUMMYFUNCTION("""COMPUTED_VALUE"""),"seven futures")</f>
        <v>seven futures</v>
      </c>
      <c r="E182" s="30">
        <f>IFERROR(__xludf.DUMMYFUNCTION("""COMPUTED_VALUE"""),3.0)</f>
        <v>3</v>
      </c>
      <c r="F182" s="30" t="str">
        <f>IFERROR(__xludf.DUMMYFUNCTION("""COMPUTED_VALUE"""),"")</f>
        <v/>
      </c>
      <c r="G182" s="30">
        <f>IFERROR(__xludf.DUMMYFUNCTION("""COMPUTED_VALUE"""),2017.0)</f>
        <v>2017</v>
      </c>
      <c r="H182" s="30" t="str">
        <f>IFERROR(__xludf.DUMMYFUNCTION("""COMPUTED_VALUE"""),"Installation")</f>
        <v>Installation</v>
      </c>
      <c r="I182" s="30" t="str">
        <f>IFERROR(__xludf.DUMMYFUNCTION("""COMPUTED_VALUE"""),"Christine Sun Kim")</f>
        <v>Christine Sun Kim</v>
      </c>
      <c r="J182" s="30" t="str">
        <f>IFERROR(__xludf.DUMMYFUNCTION("""COMPUTED_VALUE"""),"Harvestworks")</f>
        <v>Harvestworks</v>
      </c>
      <c r="K182" s="30" t="str">
        <f>IFERROR(__xludf.DUMMYFUNCTION("""COMPUTED_VALUE"""),"Complete")</f>
        <v>Complete</v>
      </c>
      <c r="L182" s="30" t="str">
        <f>IFERROR(__xludf.DUMMYFUNCTION("""COMPUTED_VALUE"""),"")</f>
        <v/>
      </c>
      <c r="M182" s="30" t="str">
        <f>IFERROR(__xludf.DUMMYFUNCTION("""COMPUTED_VALUE"""),"")</f>
        <v/>
      </c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</row>
    <row r="183">
      <c r="A183" s="30" t="str">
        <f>IFERROR(__xludf.DUMMYFUNCTION("""COMPUTED_VALUE"""),"absencepresence")</f>
        <v>absencepresence</v>
      </c>
      <c r="B183" s="30" t="str">
        <f>IFERROR(__xludf.DUMMYFUNCTION("""COMPUTED_VALUE"""),"Reunification")</f>
        <v>Reunification</v>
      </c>
      <c r="C183" s="30" t="str">
        <f>IFERROR(__xludf.DUMMYFUNCTION("""COMPUTED_VALUE"""),"")</f>
        <v/>
      </c>
      <c r="D183" s="30" t="str">
        <f>IFERROR(__xludf.DUMMYFUNCTION("""COMPUTED_VALUE"""),"reunification")</f>
        <v>reunification</v>
      </c>
      <c r="E183" s="30">
        <f>IFERROR(__xludf.DUMMYFUNCTION("""COMPUTED_VALUE"""),2.0)</f>
        <v>2</v>
      </c>
      <c r="F183" s="30" t="str">
        <f>IFERROR(__xludf.DUMMYFUNCTION("""COMPUTED_VALUE"""),"")</f>
        <v/>
      </c>
      <c r="G183" s="30" t="str">
        <f>IFERROR(__xludf.DUMMYFUNCTION("""COMPUTED_VALUE"""),"")</f>
        <v/>
      </c>
      <c r="H183" s="30" t="str">
        <f>IFERROR(__xludf.DUMMYFUNCTION("""COMPUTED_VALUE"""),"writing, translation")</f>
        <v>writing, translation</v>
      </c>
      <c r="I183" s="30" t="str">
        <f>IFERROR(__xludf.DUMMYFUNCTION("""COMPUTED_VALUE"""),"Christine Sun Kim ")</f>
        <v>Christine Sun Kim </v>
      </c>
      <c r="J183" s="30" t="str">
        <f>IFERROR(__xludf.DUMMYFUNCTION("""COMPUTED_VALUE"""),"")</f>
        <v/>
      </c>
      <c r="K183" s="30" t="str">
        <f>IFERROR(__xludf.DUMMYFUNCTION("""COMPUTED_VALUE"""),"Complete")</f>
        <v>Complete</v>
      </c>
      <c r="L183" s="30" t="str">
        <f>IFERROR(__xludf.DUMMYFUNCTION("""COMPUTED_VALUE"""),"")</f>
        <v/>
      </c>
      <c r="M183" s="30" t="str">
        <f>IFERROR(__xludf.DUMMYFUNCTION("""COMPUTED_VALUE"""),"")</f>
        <v/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</row>
    <row r="184">
      <c r="A184" s="30" t="str">
        <f>IFERROR(__xludf.DUMMYFUNCTION("""COMPUTED_VALUE"""),"absencepresence")</f>
        <v>absencepresence</v>
      </c>
      <c r="B184" s="30" t="str">
        <f>IFERROR(__xludf.DUMMYFUNCTION("""COMPUTED_VALUE"""),"How to draw a perfect line")</f>
        <v>How to draw a perfect line</v>
      </c>
      <c r="C184" s="30" t="str">
        <f>IFERROR(__xludf.DUMMYFUNCTION("""COMPUTED_VALUE"""),"")</f>
        <v/>
      </c>
      <c r="D184" s="30" t="str">
        <f>IFERROR(__xludf.DUMMYFUNCTION("""COMPUTED_VALUE"""),"perfect line")</f>
        <v>perfect line</v>
      </c>
      <c r="E184" s="30">
        <f>IFERROR(__xludf.DUMMYFUNCTION("""COMPUTED_VALUE"""),2.0)</f>
        <v>2</v>
      </c>
      <c r="F184" s="30" t="str">
        <f>IFERROR(__xludf.DUMMYFUNCTION("""COMPUTED_VALUE"""),"")</f>
        <v/>
      </c>
      <c r="G184" s="30">
        <f>IFERROR(__xludf.DUMMYFUNCTION("""COMPUTED_VALUE"""),2.0)</f>
        <v>2</v>
      </c>
      <c r="H184" s="30" t="str">
        <f>IFERROR(__xludf.DUMMYFUNCTION("""COMPUTED_VALUE"""),"")</f>
        <v/>
      </c>
      <c r="I184" s="30" t="str">
        <f>IFERROR(__xludf.DUMMYFUNCTION("""COMPUTED_VALUE"""),"")</f>
        <v/>
      </c>
      <c r="J184" s="30" t="str">
        <f>IFERROR(__xludf.DUMMYFUNCTION("""COMPUTED_VALUE"""),"")</f>
        <v/>
      </c>
      <c r="K184" s="30" t="str">
        <f>IFERROR(__xludf.DUMMYFUNCTION("""COMPUTED_VALUE"""),"")</f>
        <v/>
      </c>
      <c r="L184" s="30" t="str">
        <f>IFERROR(__xludf.DUMMYFUNCTION("""COMPUTED_VALUE"""),"")</f>
        <v/>
      </c>
      <c r="M184" s="30" t="str">
        <f>IFERROR(__xludf.DUMMYFUNCTION("""COMPUTED_VALUE"""),"")</f>
        <v/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</row>
    <row r="185">
      <c r="A185" s="30" t="str">
        <f>IFERROR(__xludf.DUMMYFUNCTION("""COMPUTED_VALUE"""),"")</f>
        <v/>
      </c>
      <c r="B185" s="30" t="str">
        <f>IFERROR(__xludf.DUMMYFUNCTION("""COMPUTED_VALUE"""),"")</f>
        <v/>
      </c>
      <c r="C185" s="30" t="str">
        <f>IFERROR(__xludf.DUMMYFUNCTION("""COMPUTED_VALUE"""),"")</f>
        <v/>
      </c>
      <c r="D185" s="30" t="str">
        <f>IFERROR(__xludf.DUMMYFUNCTION("""COMPUTED_VALUE"""),"")</f>
        <v/>
      </c>
      <c r="E185" s="30" t="str">
        <f>IFERROR(__xludf.DUMMYFUNCTION("""COMPUTED_VALUE"""),"")</f>
        <v/>
      </c>
      <c r="F185" s="30" t="str">
        <f>IFERROR(__xludf.DUMMYFUNCTION("""COMPUTED_VALUE"""),"")</f>
        <v/>
      </c>
      <c r="G185" s="30" t="str">
        <f>IFERROR(__xludf.DUMMYFUNCTION("""COMPUTED_VALUE"""),"")</f>
        <v/>
      </c>
      <c r="H185" s="30" t="str">
        <f>IFERROR(__xludf.DUMMYFUNCTION("""COMPUTED_VALUE"""),"")</f>
        <v/>
      </c>
      <c r="I185" s="30" t="str">
        <f>IFERROR(__xludf.DUMMYFUNCTION("""COMPUTED_VALUE"""),"")</f>
        <v/>
      </c>
      <c r="J185" s="30" t="str">
        <f>IFERROR(__xludf.DUMMYFUNCTION("""COMPUTED_VALUE"""),"")</f>
        <v/>
      </c>
      <c r="K185" s="30" t="str">
        <f>IFERROR(__xludf.DUMMYFUNCTION("""COMPUTED_VALUE"""),"")</f>
        <v/>
      </c>
      <c r="L185" s="30" t="str">
        <f>IFERROR(__xludf.DUMMYFUNCTION("""COMPUTED_VALUE"""),"")</f>
        <v/>
      </c>
      <c r="M185" s="30" t="str">
        <f>IFERROR(__xludf.DUMMYFUNCTION("""COMPUTED_VALUE"""),"")</f>
        <v/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</row>
    <row r="189">
      <c r="A189" s="22" t="str">
        <f>IFERROR(__xludf.DUMMYFUNCTION("unique(Speakers!A2:M394)"),"speakers corners")</f>
        <v>speakers corners</v>
      </c>
      <c r="B189" s="23" t="str">
        <f>IFERROR(__xludf.DUMMYFUNCTION("""COMPUTED_VALUE"""),"")</f>
        <v/>
      </c>
      <c r="C189" s="23" t="str">
        <f>IFERROR(__xludf.DUMMYFUNCTION("""COMPUTED_VALUE"""),"")</f>
        <v/>
      </c>
      <c r="D189" s="25" t="str">
        <f>IFERROR(__xludf.DUMMYFUNCTION("""COMPUTED_VALUE"""),"")</f>
        <v/>
      </c>
      <c r="E189" s="25">
        <f>IFERROR(__xludf.DUMMYFUNCTION("""COMPUTED_VALUE"""),1.0)</f>
        <v>1</v>
      </c>
      <c r="F189" s="25" t="str">
        <f>IFERROR(__xludf.DUMMYFUNCTION("""COMPUTED_VALUE"""),"")</f>
        <v/>
      </c>
      <c r="G189" s="25" t="str">
        <f>IFERROR(__xludf.DUMMYFUNCTION("""COMPUTED_VALUE"""),"2012~")</f>
        <v>2012~</v>
      </c>
      <c r="H189" s="25" t="str">
        <f>IFERROR(__xludf.DUMMYFUNCTION("""COMPUTED_VALUE"""),"")</f>
        <v/>
      </c>
      <c r="I189" s="25" t="str">
        <f>IFERROR(__xludf.DUMMYFUNCTION("""COMPUTED_VALUE"""),"")</f>
        <v/>
      </c>
      <c r="J189" s="25" t="str">
        <f>IFERROR(__xludf.DUMMYFUNCTION("""COMPUTED_VALUE"""),"")</f>
        <v/>
      </c>
      <c r="K189" s="25" t="str">
        <f>IFERROR(__xludf.DUMMYFUNCTION("""COMPUTED_VALUE"""),"")</f>
        <v/>
      </c>
      <c r="L189" s="29" t="str">
        <f>IFERROR(__xludf.DUMMYFUNCTION("""COMPUTED_VALUE"""),"http://taeyoonchoi.com/shows/speakerscorners/")</f>
        <v>http://taeyoonchoi.com/shows/speakerscorners/</v>
      </c>
      <c r="M189" s="78" t="str">
        <f>IFERROR(__xludf.DUMMYFUNCTION("""COMPUTED_VALUE"""),"http://taeyoonchoi.com/speakers-corners")</f>
        <v>http://taeyoonchoi.com/speakers-corners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</row>
    <row r="190">
      <c r="A190" s="30" t="str">
        <f>IFERROR(__xludf.DUMMYFUNCTION("""COMPUTED_VALUE"""),"speakers corners")</f>
        <v>speakers corners</v>
      </c>
      <c r="B190" s="30" t="str">
        <f>IFERROR(__xludf.DUMMYFUNCTION("""COMPUTED_VALUE"""),"Projest sign making workshop at Basilica Hudson")</f>
        <v>Projest sign making workshop at Basilica Hudson</v>
      </c>
      <c r="C190" s="30" t="str">
        <f>IFERROR(__xludf.DUMMYFUNCTION("""COMPUTED_VALUE"""),"")</f>
        <v/>
      </c>
      <c r="D190" s="30" t="str">
        <f>IFERROR(__xludf.DUMMYFUNCTION("""COMPUTED_VALUE"""),"")</f>
        <v/>
      </c>
      <c r="E190" s="30" t="str">
        <f>IFERROR(__xludf.DUMMYFUNCTION("""COMPUTED_VALUE"""),"")</f>
        <v/>
      </c>
      <c r="F190" s="30" t="str">
        <f>IFERROR(__xludf.DUMMYFUNCTION("""COMPUTED_VALUE"""),"")</f>
        <v/>
      </c>
      <c r="G190" s="30" t="str">
        <f>IFERROR(__xludf.DUMMYFUNCTION("""COMPUTED_VALUE"""),"")</f>
        <v/>
      </c>
      <c r="H190" s="30" t="str">
        <f>IFERROR(__xludf.DUMMYFUNCTION("""COMPUTED_VALUE"""),"")</f>
        <v/>
      </c>
      <c r="I190" s="30" t="str">
        <f>IFERROR(__xludf.DUMMYFUNCTION("""COMPUTED_VALUE"""),"")</f>
        <v/>
      </c>
      <c r="J190" s="30" t="str">
        <f>IFERROR(__xludf.DUMMYFUNCTION("""COMPUTED_VALUE"""),"")</f>
        <v/>
      </c>
      <c r="K190" s="30" t="str">
        <f>IFERROR(__xludf.DUMMYFUNCTION("""COMPUTED_VALUE"""),"")</f>
        <v/>
      </c>
      <c r="L190" s="30" t="str">
        <f>IFERROR(__xludf.DUMMYFUNCTION("""COMPUTED_VALUE"""),"")</f>
        <v/>
      </c>
      <c r="M190" s="30" t="str">
        <f>IFERROR(__xludf.DUMMYFUNCTION("""COMPUTED_VALUE"""),"")</f>
        <v/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</row>
    <row r="191">
      <c r="A191" s="30" t="str">
        <f>IFERROR(__xludf.DUMMYFUNCTION("""COMPUTED_VALUE"""),"speakers corners")</f>
        <v>speakers corners</v>
      </c>
      <c r="B191" s="30" t="str">
        <f>IFERROR(__xludf.DUMMYFUNCTION("""COMPUTED_VALUE"""),"Projest sign making workshop at Basilica Hudson")</f>
        <v>Projest sign making workshop at Basilica Hudson</v>
      </c>
      <c r="C191" s="30" t="str">
        <f>IFERROR(__xludf.DUMMYFUNCTION("""COMPUTED_VALUE"""),"Basilica Hudson")</f>
        <v>Basilica Hudson</v>
      </c>
      <c r="D191" s="30" t="str">
        <f>IFERROR(__xludf.DUMMYFUNCTION("""COMPUTED_VALUE"""),"basilica hudson")</f>
        <v>basilica hudson</v>
      </c>
      <c r="E191" s="30">
        <f>IFERROR(__xludf.DUMMYFUNCTION("""COMPUTED_VALUE"""),3.0)</f>
        <v>3</v>
      </c>
      <c r="F191" s="30" t="str">
        <f>IFERROR(__xludf.DUMMYFUNCTION("""COMPUTED_VALUE"""),"")</f>
        <v/>
      </c>
      <c r="G191" s="30">
        <f>IFERROR(__xludf.DUMMYFUNCTION("""COMPUTED_VALUE"""),2017.0)</f>
        <v>2017</v>
      </c>
      <c r="H191" s="30" t="str">
        <f>IFERROR(__xludf.DUMMYFUNCTION("""COMPUTED_VALUE"""),"Teaching")</f>
        <v>Teaching</v>
      </c>
      <c r="I191" s="30" t="str">
        <f>IFERROR(__xludf.DUMMYFUNCTION("""COMPUTED_VALUE"""),"")</f>
        <v/>
      </c>
      <c r="J191" s="30" t="str">
        <f>IFERROR(__xludf.DUMMYFUNCTION("""COMPUTED_VALUE"""),"Basicli")</f>
        <v>Basicli</v>
      </c>
      <c r="K191" s="30" t="str">
        <f>IFERROR(__xludf.DUMMYFUNCTION("""COMPUTED_VALUE"""),"In draft, not publihed ")</f>
        <v>In draft, not publihed </v>
      </c>
      <c r="L191" s="30" t="str">
        <f>IFERROR(__xludf.DUMMYFUNCTION("""COMPUTED_VALUE"""),"")</f>
        <v/>
      </c>
      <c r="M191" s="78" t="str">
        <f>IFERROR(__xludf.DUMMYFUNCTION("""COMPUTED_VALUE"""),"http://taeyoonchoi.com/speakers-corners/projest-sign-making-workshop-at-basilica-hudson/basilica-hudson")</f>
        <v>http://taeyoonchoi.com/speakers-corners/projest-sign-making-workshop-at-basilica-hudson/basilica-hudson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</row>
    <row r="192">
      <c r="A192" s="30" t="str">
        <f>IFERROR(__xludf.DUMMYFUNCTION("""COMPUTED_VALUE"""),"speakers corners")</f>
        <v>speakers corners</v>
      </c>
      <c r="B192" s="30" t="str">
        <f>IFERROR(__xludf.DUMMYFUNCTION("""COMPUTED_VALUE"""),"Projest sign making workshop at Basilica Hudson")</f>
        <v>Projest sign making workshop at Basilica Hudson</v>
      </c>
      <c r="C192" s="30" t="str">
        <f>IFERROR(__xludf.DUMMYFUNCTION("""COMPUTED_VALUE"""),"LACA")</f>
        <v>LACA</v>
      </c>
      <c r="D192" s="30" t="str">
        <f>IFERROR(__xludf.DUMMYFUNCTION("""COMPUTED_VALUE"""),"laca")</f>
        <v>laca</v>
      </c>
      <c r="E192" s="30">
        <f>IFERROR(__xludf.DUMMYFUNCTION("""COMPUTED_VALUE"""),3.0)</f>
        <v>3</v>
      </c>
      <c r="F192" s="30" t="str">
        <f>IFERROR(__xludf.DUMMYFUNCTION("""COMPUTED_VALUE"""),"")</f>
        <v/>
      </c>
      <c r="G192" s="30">
        <f>IFERROR(__xludf.DUMMYFUNCTION("""COMPUTED_VALUE"""),2017.0)</f>
        <v>2017</v>
      </c>
      <c r="H192" s="30" t="str">
        <f>IFERROR(__xludf.DUMMYFUNCTION("""COMPUTED_VALUE"""),"Teaching")</f>
        <v>Teaching</v>
      </c>
      <c r="I192" s="30" t="str">
        <f>IFERROR(__xludf.DUMMYFUNCTION("""COMPUTED_VALUE"""),"")</f>
        <v/>
      </c>
      <c r="J192" s="30" t="str">
        <f>IFERROR(__xludf.DUMMYFUNCTION("""COMPUTED_VALUE"""),"LACA")</f>
        <v>LACA</v>
      </c>
      <c r="K192" s="30" t="str">
        <f>IFERROR(__xludf.DUMMYFUNCTION("""COMPUTED_VALUE"""),"")</f>
        <v/>
      </c>
      <c r="L192" s="30" t="str">
        <f>IFERROR(__xludf.DUMMYFUNCTION("""COMPUTED_VALUE"""),"")</f>
        <v/>
      </c>
      <c r="M192" s="78" t="str">
        <f>IFERROR(__xludf.DUMMYFUNCTION("""COMPUTED_VALUE"""),"http://taeyoonchoi.com/speakers-corners/projest-sign-making-workshop-at-basilica-hudson/laca")</f>
        <v>http://taeyoonchoi.com/speakers-corners/projest-sign-making-workshop-at-basilica-hudson/laca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</row>
    <row r="193">
      <c r="A193" s="30" t="str">
        <f>IFERROR(__xludf.DUMMYFUNCTION("""COMPUTED_VALUE"""),"speakers corners")</f>
        <v>speakers corners</v>
      </c>
      <c r="B193" s="30" t="str">
        <f>IFERROR(__xludf.DUMMYFUNCTION("""COMPUTED_VALUE"""),"Projest sign making workshop at Basilica Hudson")</f>
        <v>Projest sign making workshop at Basilica Hudson</v>
      </c>
      <c r="C193" s="30" t="str">
        <f>IFERROR(__xludf.DUMMYFUNCTION("""COMPUTED_VALUE"""),"Avant")</f>
        <v>Avant</v>
      </c>
      <c r="D193" s="30" t="str">
        <f>IFERROR(__xludf.DUMMYFUNCTION("""COMPUTED_VALUE"""),"avant")</f>
        <v>avant</v>
      </c>
      <c r="E193" s="30">
        <f>IFERROR(__xludf.DUMMYFUNCTION("""COMPUTED_VALUE"""),3.0)</f>
        <v>3</v>
      </c>
      <c r="F193" s="30" t="str">
        <f>IFERROR(__xludf.DUMMYFUNCTION("""COMPUTED_VALUE"""),"")</f>
        <v/>
      </c>
      <c r="G193" s="30">
        <f>IFERROR(__xludf.DUMMYFUNCTION("""COMPUTED_VALUE"""),2017.0)</f>
        <v>2017</v>
      </c>
      <c r="H193" s="30" t="str">
        <f>IFERROR(__xludf.DUMMYFUNCTION("""COMPUTED_VALUE"""),"Teaching")</f>
        <v>Teaching</v>
      </c>
      <c r="I193" s="30" t="str">
        <f>IFERROR(__xludf.DUMMYFUNCTION("""COMPUTED_VALUE"""),"")</f>
        <v/>
      </c>
      <c r="J193" s="30" t="str">
        <f>IFERROR(__xludf.DUMMYFUNCTION("""COMPUTED_VALUE"""),"Prime Produce")</f>
        <v>Prime Produce</v>
      </c>
      <c r="K193" s="30" t="str">
        <f>IFERROR(__xludf.DUMMYFUNCTION("""COMPUTED_VALUE"""),"")</f>
        <v/>
      </c>
      <c r="L193" s="30" t="str">
        <f>IFERROR(__xludf.DUMMYFUNCTION("""COMPUTED_VALUE"""),"")</f>
        <v/>
      </c>
      <c r="M193" s="78" t="str">
        <f>IFERROR(__xludf.DUMMYFUNCTION("""COMPUTED_VALUE"""),"http://taeyoonchoi.com/speakers-corners/projest-sign-making-workshop-at-basilica-hudson/avant")</f>
        <v>http://taeyoonchoi.com/speakers-corners/projest-sign-making-workshop-at-basilica-hudson/avant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</row>
    <row r="194">
      <c r="A194" s="30" t="str">
        <f>IFERROR(__xludf.DUMMYFUNCTION("""COMPUTED_VALUE"""),"speakers corners")</f>
        <v>speakers corners</v>
      </c>
      <c r="B194" s="30" t="str">
        <f>IFERROR(__xludf.DUMMYFUNCTION("""COMPUTED_VALUE"""),"Hacking IKEA")</f>
        <v>Hacking IKEA</v>
      </c>
      <c r="C194" s="30" t="str">
        <f>IFERROR(__xludf.DUMMYFUNCTION("""COMPUTED_VALUE"""),"Malmo")</f>
        <v>Malmo</v>
      </c>
      <c r="D194" s="30" t="str">
        <f>IFERROR(__xludf.DUMMYFUNCTION("""COMPUTED_VALUE"""),"malmo")</f>
        <v>malmo</v>
      </c>
      <c r="E194" s="30">
        <f>IFERROR(__xludf.DUMMYFUNCTION("""COMPUTED_VALUE"""),3.0)</f>
        <v>3</v>
      </c>
      <c r="F194" s="30" t="str">
        <f>IFERROR(__xludf.DUMMYFUNCTION("""COMPUTED_VALUE"""),"")</f>
        <v/>
      </c>
      <c r="G194" s="30">
        <f>IFERROR(__xludf.DUMMYFUNCTION("""COMPUTED_VALUE"""),2017.0)</f>
        <v>2017</v>
      </c>
      <c r="H194" s="30" t="str">
        <f>IFERROR(__xludf.DUMMYFUNCTION("""COMPUTED_VALUE"""),"")</f>
        <v/>
      </c>
      <c r="I194" s="30" t="str">
        <f>IFERROR(__xludf.DUMMYFUNCTION("""COMPUTED_VALUE"""),"")</f>
        <v/>
      </c>
      <c r="J194" s="30" t="str">
        <f>IFERROR(__xludf.DUMMYFUNCTION("""COMPUTED_VALUE"""),"Malmo Ikea")</f>
        <v>Malmo Ikea</v>
      </c>
      <c r="K194" s="30" t="str">
        <f>IFERROR(__xludf.DUMMYFUNCTION("""COMPUTED_VALUE"""),"")</f>
        <v/>
      </c>
      <c r="L194" s="30" t="str">
        <f>IFERROR(__xludf.DUMMYFUNCTION("""COMPUTED_VALUE"""),"")</f>
        <v/>
      </c>
      <c r="M194" s="78" t="str">
        <f>IFERROR(__xludf.DUMMYFUNCTION("""COMPUTED_VALUE"""),"http://taeyoonchoi.com/speakers-corners/hacking-ikea/malmo")</f>
        <v>http://taeyoonchoi.com/speakers-corners/hacking-ikea/malmo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</row>
    <row r="195">
      <c r="A195" s="30" t="str">
        <f>IFERROR(__xludf.DUMMYFUNCTION("""COMPUTED_VALUE"""),"speakers corners")</f>
        <v>speakers corners</v>
      </c>
      <c r="B195" s="30" t="str">
        <f>IFERROR(__xludf.DUMMYFUNCTION("""COMPUTED_VALUE"""),"Automatic Protesters")</f>
        <v>Automatic Protesters</v>
      </c>
      <c r="C195" s="30" t="str">
        <f>IFERROR(__xludf.DUMMYFUNCTION("""COMPUTED_VALUE"""),"Occupy Wall Street")</f>
        <v>Occupy Wall Street</v>
      </c>
      <c r="D195" s="30" t="str">
        <f>IFERROR(__xludf.DUMMYFUNCTION("""COMPUTED_VALUE"""),"occupy")</f>
        <v>occupy</v>
      </c>
      <c r="E195" s="30">
        <f>IFERROR(__xludf.DUMMYFUNCTION("""COMPUTED_VALUE"""),3.0)</f>
        <v>3</v>
      </c>
      <c r="F195" s="30" t="str">
        <f>IFERROR(__xludf.DUMMYFUNCTION("""COMPUTED_VALUE"""),"")</f>
        <v/>
      </c>
      <c r="G195" s="30">
        <f>IFERROR(__xludf.DUMMYFUNCTION("""COMPUTED_VALUE"""),2012.0)</f>
        <v>2012</v>
      </c>
      <c r="H195" s="30" t="str">
        <f>IFERROR(__xludf.DUMMYFUNCTION("""COMPUTED_VALUE"""),"")</f>
        <v/>
      </c>
      <c r="I195" s="30" t="str">
        <f>IFERROR(__xludf.DUMMYFUNCTION("""COMPUTED_VALUE"""),"")</f>
        <v/>
      </c>
      <c r="J195" s="30" t="str">
        <f>IFERROR(__xludf.DUMMYFUNCTION("""COMPUTED_VALUE"""),"")</f>
        <v/>
      </c>
      <c r="K195" s="30" t="str">
        <f>IFERROR(__xludf.DUMMYFUNCTION("""COMPUTED_VALUE"""),"")</f>
        <v/>
      </c>
      <c r="L195" s="30" t="str">
        <f>IFERROR(__xludf.DUMMYFUNCTION("""COMPUTED_VALUE"""),"")</f>
        <v/>
      </c>
      <c r="M195" s="78" t="str">
        <f>IFERROR(__xludf.DUMMYFUNCTION("""COMPUTED_VALUE"""),"http://taeyoonchoi.com/speakers-corners/automatic-protesters/occupy")</f>
        <v>http://taeyoonchoi.com/speakers-corners/automatic-protesters/occupy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</row>
    <row r="196">
      <c r="A196" s="30" t="str">
        <f>IFERROR(__xludf.DUMMYFUNCTION("""COMPUTED_VALUE"""),"speakers corners")</f>
        <v>speakers corners</v>
      </c>
      <c r="B196" s="30" t="str">
        <f>IFERROR(__xludf.DUMMYFUNCTION("""COMPUTED_VALUE"""),"Automatic Protesters")</f>
        <v>Automatic Protesters</v>
      </c>
      <c r="C196" s="30" t="str">
        <f>IFERROR(__xludf.DUMMYFUNCTION("""COMPUTED_VALUE"""),"Occubot / ")</f>
        <v>Occubot / </v>
      </c>
      <c r="D196" s="30" t="str">
        <f>IFERROR(__xludf.DUMMYFUNCTION("""COMPUTED_VALUE"""),"occubot")</f>
        <v>occubot</v>
      </c>
      <c r="E196" s="30">
        <f>IFERROR(__xludf.DUMMYFUNCTION("""COMPUTED_VALUE"""),3.0)</f>
        <v>3</v>
      </c>
      <c r="F196" s="30" t="str">
        <f>IFERROR(__xludf.DUMMYFUNCTION("""COMPUTED_VALUE"""),"")</f>
        <v/>
      </c>
      <c r="G196" s="30">
        <f>IFERROR(__xludf.DUMMYFUNCTION("""COMPUTED_VALUE"""),2012.0)</f>
        <v>2012</v>
      </c>
      <c r="H196" s="30" t="str">
        <f>IFERROR(__xludf.DUMMYFUNCTION("""COMPUTED_VALUE"""),"")</f>
        <v/>
      </c>
      <c r="I196" s="30" t="str">
        <f>IFERROR(__xludf.DUMMYFUNCTION("""COMPUTED_VALUE"""),"")</f>
        <v/>
      </c>
      <c r="J196" s="30" t="str">
        <f>IFERROR(__xludf.DUMMYFUNCTION("""COMPUTED_VALUE"""),"")</f>
        <v/>
      </c>
      <c r="K196" s="30" t="str">
        <f>IFERROR(__xludf.DUMMYFUNCTION("""COMPUTED_VALUE"""),"")</f>
        <v/>
      </c>
      <c r="L196" s="78" t="str">
        <f>IFERROR(__xludf.DUMMYFUNCTION("""COMPUTED_VALUE"""),"http://taeyoonchoi.com/2011/12/occu-bot-and-financier-bot/")</f>
        <v>http://taeyoonchoi.com/2011/12/occu-bot-and-financier-bot/</v>
      </c>
      <c r="M196" s="78" t="str">
        <f>IFERROR(__xludf.DUMMYFUNCTION("""COMPUTED_VALUE"""),"http://taeyoonchoi.com/speakers-corners/automatic-protesters/occubot")</f>
        <v>http://taeyoonchoi.com/speakers-corners/automatic-protesters/occubot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</row>
    <row r="197">
      <c r="A197" s="30" t="str">
        <f>IFERROR(__xludf.DUMMYFUNCTION("""COMPUTED_VALUE"""),"speakers corners")</f>
        <v>speakers corners</v>
      </c>
      <c r="B197" s="30" t="str">
        <f>IFERROR(__xludf.DUMMYFUNCTION("""COMPUTED_VALUE"""),"Speakers Corners Exhibition")</f>
        <v>Speakers Corners Exhibition</v>
      </c>
      <c r="C197" s="30" t="str">
        <f>IFERROR(__xludf.DUMMYFUNCTION("""COMPUTED_VALUE"""),"")</f>
        <v/>
      </c>
      <c r="D197" s="30" t="str">
        <f>IFERROR(__xludf.DUMMYFUNCTION("""COMPUTED_VALUE"""),"")</f>
        <v/>
      </c>
      <c r="E197" s="30">
        <f>IFERROR(__xludf.DUMMYFUNCTION("""COMPUTED_VALUE"""),2.0)</f>
        <v>2</v>
      </c>
      <c r="F197" s="30" t="str">
        <f>IFERROR(__xludf.DUMMYFUNCTION("""COMPUTED_VALUE"""),"")</f>
        <v/>
      </c>
      <c r="G197" s="30">
        <f>IFERROR(__xludf.DUMMYFUNCTION("""COMPUTED_VALUE"""),2012.0)</f>
        <v>2012</v>
      </c>
      <c r="H197" s="30" t="str">
        <f>IFERROR(__xludf.DUMMYFUNCTION("""COMPUTED_VALUE"""),"Exhibition")</f>
        <v>Exhibition</v>
      </c>
      <c r="I197" s="30" t="str">
        <f>IFERROR(__xludf.DUMMYFUNCTION("""COMPUTED_VALUE"""),"")</f>
        <v/>
      </c>
      <c r="J197" s="30" t="str">
        <f>IFERROR(__xludf.DUMMYFUNCTION("""COMPUTED_VALUE"""),"Eyebeam")</f>
        <v>Eyebeam</v>
      </c>
      <c r="K197" s="30" t="str">
        <f>IFERROR(__xludf.DUMMYFUNCTION("""COMPUTED_VALUE"""),"")</f>
        <v/>
      </c>
      <c r="L197" s="78" t="str">
        <f>IFERROR(__xludf.DUMMYFUNCTION("""COMPUTED_VALUE"""),"http://taeyoonchoi.com/shows/speakerscorners/")</f>
        <v>http://taeyoonchoi.com/shows/speakerscorners/</v>
      </c>
      <c r="M197" s="78" t="str">
        <f>IFERROR(__xludf.DUMMYFUNCTION("""COMPUTED_VALUE"""),"http://taeyoonchoi.com/speakers-corners/speakers-corners-exhibition")</f>
        <v>http://taeyoonchoi.com/speakers-corners/speakers-corners-exhibition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</row>
    <row r="198">
      <c r="A198" s="30" t="str">
        <f>IFERROR(__xludf.DUMMYFUNCTION("""COMPUTED_VALUE"""),"speakers corners")</f>
        <v>speakers corners</v>
      </c>
      <c r="B198" s="30" t="str">
        <f>IFERROR(__xludf.DUMMYFUNCTION("""COMPUTED_VALUE"""),"Friend/Enemy")</f>
        <v>Friend/Enemy</v>
      </c>
      <c r="C198" s="30" t="str">
        <f>IFERROR(__xludf.DUMMYFUNCTION("""COMPUTED_VALUE"""),"")</f>
        <v/>
      </c>
      <c r="D198" s="30" t="str">
        <f>IFERROR(__xludf.DUMMYFUNCTION("""COMPUTED_VALUE"""),"")</f>
        <v/>
      </c>
      <c r="E198" s="30">
        <f>IFERROR(__xludf.DUMMYFUNCTION("""COMPUTED_VALUE"""),2.0)</f>
        <v>2</v>
      </c>
      <c r="F198" s="30" t="str">
        <f>IFERROR(__xludf.DUMMYFUNCTION("""COMPUTED_VALUE"""),"")</f>
        <v/>
      </c>
      <c r="G198" s="30" t="str">
        <f>IFERROR(__xludf.DUMMYFUNCTION("""COMPUTED_VALUE"""),"")</f>
        <v/>
      </c>
      <c r="H198" s="30" t="str">
        <f>IFERROR(__xludf.DUMMYFUNCTION("""COMPUTED_VALUE"""),"")</f>
        <v/>
      </c>
      <c r="I198" s="30" t="str">
        <f>IFERROR(__xludf.DUMMYFUNCTION("""COMPUTED_VALUE"""),"")</f>
        <v/>
      </c>
      <c r="J198" s="30" t="str">
        <f>IFERROR(__xludf.DUMMYFUNCTION("""COMPUTED_VALUE"""),"")</f>
        <v/>
      </c>
      <c r="K198" s="30" t="str">
        <f>IFERROR(__xludf.DUMMYFUNCTION("""COMPUTED_VALUE"""),"")</f>
        <v/>
      </c>
      <c r="L198" s="78" t="str">
        <f>IFERROR(__xludf.DUMMYFUNCTION("""COMPUTED_VALUE"""),"http://taeyoonchoi.com/drawings/friend-enemy/")</f>
        <v>http://taeyoonchoi.com/drawings/friend-enemy/</v>
      </c>
      <c r="M198" s="78" t="str">
        <f>IFERROR(__xludf.DUMMYFUNCTION("""COMPUTED_VALUE"""),"http://taeyoonchoi.com/speakers-corners/friend/enemy")</f>
        <v>http://taeyoonchoi.com/speakers-corners/friend/enemy</v>
      </c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</row>
    <row r="199">
      <c r="A199" s="30" t="str">
        <f>IFERROR(__xludf.DUMMYFUNCTION("""COMPUTED_VALUE"""),"speakers corners")</f>
        <v>speakers corners</v>
      </c>
      <c r="B199" s="30" t="str">
        <f>IFERROR(__xludf.DUMMYFUNCTION("""COMPUTED_VALUE"""),"Who is our enemy")</f>
        <v>Who is our enemy</v>
      </c>
      <c r="C199" s="30" t="str">
        <f>IFERROR(__xludf.DUMMYFUNCTION("""COMPUTED_VALUE"""),"")</f>
        <v/>
      </c>
      <c r="D199" s="30" t="str">
        <f>IFERROR(__xludf.DUMMYFUNCTION("""COMPUTED_VALUE"""),"")</f>
        <v/>
      </c>
      <c r="E199" s="30">
        <f>IFERROR(__xludf.DUMMYFUNCTION("""COMPUTED_VALUE"""),2.0)</f>
        <v>2</v>
      </c>
      <c r="F199" s="30" t="str">
        <f>IFERROR(__xludf.DUMMYFUNCTION("""COMPUTED_VALUE"""),"")</f>
        <v/>
      </c>
      <c r="G199" s="30" t="str">
        <f>IFERROR(__xludf.DUMMYFUNCTION("""COMPUTED_VALUE"""),"")</f>
        <v/>
      </c>
      <c r="H199" s="30" t="str">
        <f>IFERROR(__xludf.DUMMYFUNCTION("""COMPUTED_VALUE"""),"")</f>
        <v/>
      </c>
      <c r="I199" s="30" t="str">
        <f>IFERROR(__xludf.DUMMYFUNCTION("""COMPUTED_VALUE"""),"")</f>
        <v/>
      </c>
      <c r="J199" s="30" t="str">
        <f>IFERROR(__xludf.DUMMYFUNCTION("""COMPUTED_VALUE"""),"")</f>
        <v/>
      </c>
      <c r="K199" s="30" t="str">
        <f>IFERROR(__xludf.DUMMYFUNCTION("""COMPUTED_VALUE"""),"")</f>
        <v/>
      </c>
      <c r="L199" s="78" t="str">
        <f>IFERROR(__xludf.DUMMYFUNCTION("""COMPUTED_VALUE"""),"taeyoonchoi.com/2017/02/who-is-our-enemy/")</f>
        <v>taeyoonchoi.com/2017/02/who-is-our-enemy/</v>
      </c>
      <c r="M199" s="78" t="str">
        <f>IFERROR(__xludf.DUMMYFUNCTION("""COMPUTED_VALUE"""),"http://taeyoonchoi.com/speakers-corners/who-is-our-enemy")</f>
        <v>http://taeyoonchoi.com/speakers-corners/who-is-our-enemy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</row>
    <row r="200">
      <c r="A200" s="30" t="str">
        <f>IFERROR(__xludf.DUMMYFUNCTION("""COMPUTED_VALUE"""),"speakers corners")</f>
        <v>speakers corners</v>
      </c>
      <c r="B200" s="30" t="str">
        <f>IFERROR(__xludf.DUMMYFUNCTION("""COMPUTED_VALUE"""),"Against Architecture")</f>
        <v>Against Architecture</v>
      </c>
      <c r="C200" s="30" t="str">
        <f>IFERROR(__xludf.DUMMYFUNCTION("""COMPUTED_VALUE"""),"")</f>
        <v/>
      </c>
      <c r="D200" s="30" t="str">
        <f>IFERROR(__xludf.DUMMYFUNCTION("""COMPUTED_VALUE"""),"")</f>
        <v/>
      </c>
      <c r="E200" s="30">
        <f>IFERROR(__xludf.DUMMYFUNCTION("""COMPUTED_VALUE"""),2.0)</f>
        <v>2</v>
      </c>
      <c r="F200" s="30" t="str">
        <f>IFERROR(__xludf.DUMMYFUNCTION("""COMPUTED_VALUE"""),"")</f>
        <v/>
      </c>
      <c r="G200" s="30" t="str">
        <f>IFERROR(__xludf.DUMMYFUNCTION("""COMPUTED_VALUE"""),"")</f>
        <v/>
      </c>
      <c r="H200" s="30" t="str">
        <f>IFERROR(__xludf.DUMMYFUNCTION("""COMPUTED_VALUE"""),"")</f>
        <v/>
      </c>
      <c r="I200" s="30" t="str">
        <f>IFERROR(__xludf.DUMMYFUNCTION("""COMPUTED_VALUE"""),"")</f>
        <v/>
      </c>
      <c r="J200" s="30" t="str">
        <f>IFERROR(__xludf.DUMMYFUNCTION("""COMPUTED_VALUE"""),"")</f>
        <v/>
      </c>
      <c r="K200" s="30" t="str">
        <f>IFERROR(__xludf.DUMMYFUNCTION("""COMPUTED_VALUE"""),"")</f>
        <v/>
      </c>
      <c r="L200" s="78" t="str">
        <f>IFERROR(__xludf.DUMMYFUNCTION("""COMPUTED_VALUE"""),"http://taeyoonchoi.com/2013/02/against-architecture/")</f>
        <v>http://taeyoonchoi.com/2013/02/against-architecture/</v>
      </c>
      <c r="M200" s="78" t="str">
        <f>IFERROR(__xludf.DUMMYFUNCTION("""COMPUTED_VALUE"""),"http://taeyoonchoi.com/speakers-corners/against-architecture")</f>
        <v>http://taeyoonchoi.com/speakers-corners/against-architecture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</row>
    <row r="201">
      <c r="A201" s="30" t="str">
        <f>IFERROR(__xludf.DUMMYFUNCTION("""COMPUTED_VALUE"""),"speakers corners")</f>
        <v>speakers corners</v>
      </c>
      <c r="B201" s="30" t="str">
        <f>IFERROR(__xludf.DUMMYFUNCTION("""COMPUTED_VALUE"""),"My friends there is no friend")</f>
        <v>My friends there is no friend</v>
      </c>
      <c r="C201" s="30" t="str">
        <f>IFERROR(__xludf.DUMMYFUNCTION("""COMPUTED_VALUE"""),"")</f>
        <v/>
      </c>
      <c r="D201" s="30" t="str">
        <f>IFERROR(__xludf.DUMMYFUNCTION("""COMPUTED_VALUE"""),"")</f>
        <v/>
      </c>
      <c r="E201" s="30">
        <f>IFERROR(__xludf.DUMMYFUNCTION("""COMPUTED_VALUE"""),2.0)</f>
        <v>2</v>
      </c>
      <c r="F201" s="30" t="str">
        <f>IFERROR(__xludf.DUMMYFUNCTION("""COMPUTED_VALUE"""),"")</f>
        <v/>
      </c>
      <c r="G201" s="30" t="str">
        <f>IFERROR(__xludf.DUMMYFUNCTION("""COMPUTED_VALUE"""),"")</f>
        <v/>
      </c>
      <c r="H201" s="30" t="str">
        <f>IFERROR(__xludf.DUMMYFUNCTION("""COMPUTED_VALUE"""),"Exhibition")</f>
        <v>Exhibition</v>
      </c>
      <c r="I201" s="30" t="str">
        <f>IFERROR(__xludf.DUMMYFUNCTION("""COMPUTED_VALUE"""),"")</f>
        <v/>
      </c>
      <c r="J201" s="30" t="str">
        <f>IFERROR(__xludf.DUMMYFUNCTION("""COMPUTED_VALUE"""),"")</f>
        <v/>
      </c>
      <c r="K201" s="30" t="str">
        <f>IFERROR(__xludf.DUMMYFUNCTION("""COMPUTED_VALUE"""),"")</f>
        <v/>
      </c>
      <c r="L201" s="78" t="str">
        <f>IFERROR(__xludf.DUMMYFUNCTION("""COMPUTED_VALUE"""),"http://taeyoonchoi.com/2011/12/myfriends/")</f>
        <v>http://taeyoonchoi.com/2011/12/myfriends/</v>
      </c>
      <c r="M201" s="78" t="str">
        <f>IFERROR(__xludf.DUMMYFUNCTION("""COMPUTED_VALUE"""),"http://taeyoonchoi.com/speakers-corners/my-friends-there-is-no-friend")</f>
        <v>http://taeyoonchoi.com/speakers-corners/my-friends-there-is-no-friend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</row>
    <row r="202">
      <c r="A202" s="30" t="str">
        <f>IFERROR(__xludf.DUMMYFUNCTION("""COMPUTED_VALUE"""),"speakers corners")</f>
        <v>speakers corners</v>
      </c>
      <c r="B202" s="30" t="str">
        <f>IFERROR(__xludf.DUMMYFUNCTION("""COMPUTED_VALUE"""),"Life Drawing")</f>
        <v>Life Drawing</v>
      </c>
      <c r="C202" s="30" t="str">
        <f>IFERROR(__xludf.DUMMYFUNCTION("""COMPUTED_VALUE"""),"")</f>
        <v/>
      </c>
      <c r="D202" s="30" t="str">
        <f>IFERROR(__xludf.DUMMYFUNCTION("""COMPUTED_VALUE"""),"")</f>
        <v/>
      </c>
      <c r="E202" s="30">
        <f>IFERROR(__xludf.DUMMYFUNCTION("""COMPUTED_VALUE"""),2.0)</f>
        <v>2</v>
      </c>
      <c r="F202" s="30" t="str">
        <f>IFERROR(__xludf.DUMMYFUNCTION("""COMPUTED_VALUE"""),"")</f>
        <v/>
      </c>
      <c r="G202" s="30" t="str">
        <f>IFERROR(__xludf.DUMMYFUNCTION("""COMPUTED_VALUE"""),"")</f>
        <v/>
      </c>
      <c r="H202" s="30" t="str">
        <f>IFERROR(__xludf.DUMMYFUNCTION("""COMPUTED_VALUE"""),"Performance, Drawing")</f>
        <v>Performance, Drawing</v>
      </c>
      <c r="I202" s="30" t="str">
        <f>IFERROR(__xludf.DUMMYFUNCTION("""COMPUTED_VALUE"""),"David Horvitz")</f>
        <v>David Horvitz</v>
      </c>
      <c r="J202" s="30" t="str">
        <f>IFERROR(__xludf.DUMMYFUNCTION("""COMPUTED_VALUE"""),"")</f>
        <v/>
      </c>
      <c r="K202" s="30" t="str">
        <f>IFERROR(__xludf.DUMMYFUNCTION("""COMPUTED_VALUE"""),"")</f>
        <v/>
      </c>
      <c r="L202" s="78" t="str">
        <f>IFERROR(__xludf.DUMMYFUNCTION("""COMPUTED_VALUE"""),"http://taeyoonchoi.com/2012/04/life-drawing-night/")</f>
        <v>http://taeyoonchoi.com/2012/04/life-drawing-night/</v>
      </c>
      <c r="M202" s="78" t="str">
        <f>IFERROR(__xludf.DUMMYFUNCTION("""COMPUTED_VALUE"""),"http://taeyoonchoi.com/speakers-corners/life-drawing")</f>
        <v>http://taeyoonchoi.com/speakers-corners/life-drawing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</row>
    <row r="203">
      <c r="A203" s="30" t="str">
        <f>IFERROR(__xludf.DUMMYFUNCTION("""COMPUTED_VALUE"""),"speakers corners")</f>
        <v>speakers corners</v>
      </c>
      <c r="B203" s="30" t="str">
        <f>IFERROR(__xludf.DUMMYFUNCTION("""COMPUTED_VALUE"""),"Possible Futures")</f>
        <v>Possible Futures</v>
      </c>
      <c r="C203" s="30" t="str">
        <f>IFERROR(__xludf.DUMMYFUNCTION("""COMPUTED_VALUE"""),"Zine")</f>
        <v>Zine</v>
      </c>
      <c r="D203" s="30" t="str">
        <f>IFERROR(__xludf.DUMMYFUNCTION("""COMPUTED_VALUE"""),"zine")</f>
        <v>zine</v>
      </c>
      <c r="E203" s="30">
        <f>IFERROR(__xludf.DUMMYFUNCTION("""COMPUTED_VALUE"""),3.0)</f>
        <v>3</v>
      </c>
      <c r="F203" s="30" t="str">
        <f>IFERROR(__xludf.DUMMYFUNCTION("""COMPUTED_VALUE"""),"")</f>
        <v/>
      </c>
      <c r="G203" s="30" t="str">
        <f>IFERROR(__xludf.DUMMYFUNCTION("""COMPUTED_VALUE"""),"")</f>
        <v/>
      </c>
      <c r="H203" s="30" t="str">
        <f>IFERROR(__xludf.DUMMYFUNCTION("""COMPUTED_VALUE"""),"")</f>
        <v/>
      </c>
      <c r="I203" s="30" t="str">
        <f>IFERROR(__xludf.DUMMYFUNCTION("""COMPUTED_VALUE"""),"")</f>
        <v/>
      </c>
      <c r="J203" s="30" t="str">
        <f>IFERROR(__xludf.DUMMYFUNCTION("""COMPUTED_VALUE"""),"The Public School New York")</f>
        <v>The Public School New York</v>
      </c>
      <c r="K203" s="30" t="str">
        <f>IFERROR(__xludf.DUMMYFUNCTION("""COMPUTED_VALUE"""),"")</f>
        <v/>
      </c>
      <c r="L203" s="78" t="str">
        <f>IFERROR(__xludf.DUMMYFUNCTION("""COMPUTED_VALUE"""),"http://taeyoonchoi.com/writing/french-theory-today/")</f>
        <v>http://taeyoonchoi.com/writing/french-theory-today/</v>
      </c>
      <c r="M203" s="78" t="str">
        <f>IFERROR(__xludf.DUMMYFUNCTION("""COMPUTED_VALUE"""),"http://taeyoonchoi.com/speakers-corners/possible-futures/zine")</f>
        <v>http://taeyoonchoi.com/speakers-corners/possible-futures/zine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</row>
    <row r="204">
      <c r="A204" s="30" t="str">
        <f>IFERROR(__xludf.DUMMYFUNCTION("""COMPUTED_VALUE"""),"speakers corners")</f>
        <v>speakers corners</v>
      </c>
      <c r="B204" s="30" t="str">
        <f>IFERROR(__xludf.DUMMYFUNCTION("""COMPUTED_VALUE"""),"Possible Futures")</f>
        <v>Possible Futures</v>
      </c>
      <c r="C204" s="30" t="str">
        <f>IFERROR(__xludf.DUMMYFUNCTION("""COMPUTED_VALUE"""),"Class")</f>
        <v>Class</v>
      </c>
      <c r="D204" s="30" t="str">
        <f>IFERROR(__xludf.DUMMYFUNCTION("""COMPUTED_VALUE"""),"class")</f>
        <v>class</v>
      </c>
      <c r="E204" s="30">
        <f>IFERROR(__xludf.DUMMYFUNCTION("""COMPUTED_VALUE"""),3.0)</f>
        <v>3</v>
      </c>
      <c r="F204" s="30" t="str">
        <f>IFERROR(__xludf.DUMMYFUNCTION("""COMPUTED_VALUE"""),"")</f>
        <v/>
      </c>
      <c r="G204" s="30" t="str">
        <f>IFERROR(__xludf.DUMMYFUNCTION("""COMPUTED_VALUE"""),"")</f>
        <v/>
      </c>
      <c r="H204" s="30" t="str">
        <f>IFERROR(__xludf.DUMMYFUNCTION("""COMPUTED_VALUE"""),"")</f>
        <v/>
      </c>
      <c r="I204" s="30" t="str">
        <f>IFERROR(__xludf.DUMMYFUNCTION("""COMPUTED_VALUE"""),"")</f>
        <v/>
      </c>
      <c r="J204" s="30" t="str">
        <f>IFERROR(__xludf.DUMMYFUNCTION("""COMPUTED_VALUE"""),"The Public School New York")</f>
        <v>The Public School New York</v>
      </c>
      <c r="K204" s="30" t="str">
        <f>IFERROR(__xludf.DUMMYFUNCTION("""COMPUTED_VALUE"""),"")</f>
        <v/>
      </c>
      <c r="L204" s="30" t="str">
        <f>IFERROR(__xludf.DUMMYFUNCTION("""COMPUTED_VALUE"""),"")</f>
        <v/>
      </c>
      <c r="M204" s="78" t="str">
        <f>IFERROR(__xludf.DUMMYFUNCTION("""COMPUTED_VALUE"""),"http://taeyoonchoi.com/speakers-corners/possible-futures/class")</f>
        <v>http://taeyoonchoi.com/speakers-corners/possible-futures/class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</row>
    <row r="205">
      <c r="A205" s="30" t="str">
        <f>IFERROR(__xludf.DUMMYFUNCTION("""COMPUTED_VALUE"""),"speakers corners")</f>
        <v>speakers corners</v>
      </c>
      <c r="B205" s="30" t="str">
        <f>IFERROR(__xludf.DUMMYFUNCTION("""COMPUTED_VALUE"""),"Protest")</f>
        <v>Protest</v>
      </c>
      <c r="C205" s="30" t="str">
        <f>IFERROR(__xludf.DUMMYFUNCTION("""COMPUTED_VALUE"""),"An attempt to protest about protests")</f>
        <v>An attempt to protest about protests</v>
      </c>
      <c r="D205" s="30" t="str">
        <f>IFERROR(__xludf.DUMMYFUNCTION("""COMPUTED_VALUE"""),"protest about protest")</f>
        <v>protest about protest</v>
      </c>
      <c r="E205" s="30">
        <f>IFERROR(__xludf.DUMMYFUNCTION("""COMPUTED_VALUE"""),3.0)</f>
        <v>3</v>
      </c>
      <c r="F205" s="30" t="str">
        <f>IFERROR(__xludf.DUMMYFUNCTION("""COMPUTED_VALUE"""),"")</f>
        <v/>
      </c>
      <c r="G205" s="30" t="str">
        <f>IFERROR(__xludf.DUMMYFUNCTION("""COMPUTED_VALUE"""),"")</f>
        <v/>
      </c>
      <c r="H205" s="30" t="str">
        <f>IFERROR(__xludf.DUMMYFUNCTION("""COMPUTED_VALUE"""),"")</f>
        <v/>
      </c>
      <c r="I205" s="30" t="str">
        <f>IFERROR(__xludf.DUMMYFUNCTION("""COMPUTED_VALUE"""),"")</f>
        <v/>
      </c>
      <c r="J205" s="30" t="str">
        <f>IFERROR(__xludf.DUMMYFUNCTION("""COMPUTED_VALUE"""),"")</f>
        <v/>
      </c>
      <c r="K205" s="30" t="str">
        <f>IFERROR(__xludf.DUMMYFUNCTION("""COMPUTED_VALUE"""),"")</f>
        <v/>
      </c>
      <c r="L205" s="78" t="str">
        <f>IFERROR(__xludf.DUMMYFUNCTION("""COMPUTED_VALUE"""),"http://taeyoonchoi.com/2013/04/protest-about-protest/")</f>
        <v>http://taeyoonchoi.com/2013/04/protest-about-protest/</v>
      </c>
      <c r="M205" s="78" t="str">
        <f>IFERROR(__xludf.DUMMYFUNCTION("""COMPUTED_VALUE"""),"http://taeyoonchoi.com/speakers-corners/protest/protest-about-protest")</f>
        <v>http://taeyoonchoi.com/speakers-corners/protest/protest-about-protest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</row>
    <row r="206">
      <c r="A206" s="30" t="str">
        <f>IFERROR(__xludf.DUMMYFUNCTION("""COMPUTED_VALUE"""),"speakers corners")</f>
        <v>speakers corners</v>
      </c>
      <c r="B206" s="30" t="str">
        <f>IFERROR(__xludf.DUMMYFUNCTION("""COMPUTED_VALUE"""),"Automatic Protesters")</f>
        <v>Automatic Protesters</v>
      </c>
      <c r="C206" s="30" t="str">
        <f>IFERROR(__xludf.DUMMYFUNCTION("""COMPUTED_VALUE"""),"")</f>
        <v/>
      </c>
      <c r="D206" s="30" t="str">
        <f>IFERROR(__xludf.DUMMYFUNCTION("""COMPUTED_VALUE"""),"")</f>
        <v/>
      </c>
      <c r="E206" s="30">
        <f>IFERROR(__xludf.DUMMYFUNCTION("""COMPUTED_VALUE"""),2.0)</f>
        <v>2</v>
      </c>
      <c r="F206" s="30" t="str">
        <f>IFERROR(__xludf.DUMMYFUNCTION("""COMPUTED_VALUE"""),"")</f>
        <v/>
      </c>
      <c r="G206" s="30">
        <f>IFERROR(__xludf.DUMMYFUNCTION("""COMPUTED_VALUE"""),2011.0)</f>
        <v>2011</v>
      </c>
      <c r="H206" s="30" t="str">
        <f>IFERROR(__xludf.DUMMYFUNCTION("""COMPUTED_VALUE"""),"Performance")</f>
        <v>Performance</v>
      </c>
      <c r="I206" s="30" t="str">
        <f>IFERROR(__xludf.DUMMYFUNCTION("""COMPUTED_VALUE"""),"")</f>
        <v/>
      </c>
      <c r="J206" s="30" t="str">
        <f>IFERROR(__xludf.DUMMYFUNCTION("""COMPUTED_VALUE"""),"Public Space, Wall Street")</f>
        <v>Public Space, Wall Street</v>
      </c>
      <c r="K206" s="30" t="str">
        <f>IFERROR(__xludf.DUMMYFUNCTION("""COMPUTED_VALUE"""),"")</f>
        <v/>
      </c>
      <c r="L206" s="78" t="str">
        <f>IFERROR(__xludf.DUMMYFUNCTION("""COMPUTED_VALUE"""),"http://taeyoonchoi.com/projects/automatic-protesters/")</f>
        <v>http://taeyoonchoi.com/projects/automatic-protesters/</v>
      </c>
      <c r="M206" s="78" t="str">
        <f>IFERROR(__xludf.DUMMYFUNCTION("""COMPUTED_VALUE"""),"http://taeyoonchoi.com/speakers-corners/automatic-protesters")</f>
        <v>http://taeyoonchoi.com/speakers-corners/automatic-protesters</v>
      </c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</row>
    <row r="207">
      <c r="A207" s="30" t="str">
        <f>IFERROR(__xludf.DUMMYFUNCTION("""COMPUTED_VALUE"""),"speakers corners")</f>
        <v>speakers corners</v>
      </c>
      <c r="B207" s="30" t="str">
        <f>IFERROR(__xludf.DUMMYFUNCTION("""COMPUTED_VALUE"""),"Anti-Manifesto")</f>
        <v>Anti-Manifesto</v>
      </c>
      <c r="C207" s="30" t="str">
        <f>IFERROR(__xludf.DUMMYFUNCTION("""COMPUTED_VALUE"""),"")</f>
        <v/>
      </c>
      <c r="D207" s="30" t="str">
        <f>IFERROR(__xludf.DUMMYFUNCTION("""COMPUTED_VALUE"""),"")</f>
        <v/>
      </c>
      <c r="E207" s="30">
        <f>IFERROR(__xludf.DUMMYFUNCTION("""COMPUTED_VALUE"""),2.0)</f>
        <v>2</v>
      </c>
      <c r="F207" s="30" t="str">
        <f>IFERROR(__xludf.DUMMYFUNCTION("""COMPUTED_VALUE"""),"")</f>
        <v/>
      </c>
      <c r="G207" s="30" t="str">
        <f>IFERROR(__xludf.DUMMYFUNCTION("""COMPUTED_VALUE"""),"2010-2013")</f>
        <v>2010-2013</v>
      </c>
      <c r="H207" s="30" t="str">
        <f>IFERROR(__xludf.DUMMYFUNCTION("""COMPUTED_VALUE"""),"Book, Writing")</f>
        <v>Book, Writing</v>
      </c>
      <c r="I207" s="30" t="str">
        <f>IFERROR(__xludf.DUMMYFUNCTION("""COMPUTED_VALUE"""),"Hyo Kwon")</f>
        <v>Hyo Kwon</v>
      </c>
      <c r="J207" s="30" t="str">
        <f>IFERROR(__xludf.DUMMYFUNCTION("""COMPUTED_VALUE"""),"Shanghai Biennale 2012")</f>
        <v>Shanghai Biennale 2012</v>
      </c>
      <c r="K207" s="30" t="str">
        <f>IFERROR(__xludf.DUMMYFUNCTION("""COMPUTED_VALUE"""),"")</f>
        <v/>
      </c>
      <c r="L207" s="78" t="str">
        <f>IFERROR(__xludf.DUMMYFUNCTION("""COMPUTED_VALUE"""),"http://taeyoonchoi.com/writing/antimanifesto/")</f>
        <v>http://taeyoonchoi.com/writing/antimanifesto/</v>
      </c>
      <c r="M207" s="78" t="str">
        <f>IFERROR(__xludf.DUMMYFUNCTION("""COMPUTED_VALUE"""),"http://taeyoonchoi.com/speakers-corners/anti-manifesto")</f>
        <v>http://taeyoonchoi.com/speakers-corners/anti-manifesto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>
      <c r="A208" s="30" t="str">
        <f>IFERROR(__xludf.DUMMYFUNCTION("""COMPUTED_VALUE"""),"speakers corners")</f>
        <v>speakers corners</v>
      </c>
      <c r="B208" s="30" t="str">
        <f>IFERROR(__xludf.DUMMYFUNCTION("""COMPUTED_VALUE"""),"Speakers Corners Exhibition")</f>
        <v>Speakers Corners Exhibition</v>
      </c>
      <c r="C208" s="30" t="str">
        <f>IFERROR(__xludf.DUMMYFUNCTION("""COMPUTED_VALUE"""),"Dear Friends (Show Announcement)")</f>
        <v>Dear Friends (Show Announcement)</v>
      </c>
      <c r="D208" s="30" t="str">
        <f>IFERROR(__xludf.DUMMYFUNCTION("""COMPUTED_VALUE"""),"announcement")</f>
        <v>announcement</v>
      </c>
      <c r="E208" s="30">
        <f>IFERROR(__xludf.DUMMYFUNCTION("""COMPUTED_VALUE"""),3.0)</f>
        <v>3</v>
      </c>
      <c r="F208" s="30" t="str">
        <f>IFERROR(__xludf.DUMMYFUNCTION("""COMPUTED_VALUE"""),"")</f>
        <v/>
      </c>
      <c r="G208" s="30">
        <f>IFERROR(__xludf.DUMMYFUNCTION("""COMPUTED_VALUE"""),2010.0)</f>
        <v>2010</v>
      </c>
      <c r="H208" s="30" t="str">
        <f>IFERROR(__xludf.DUMMYFUNCTION("""COMPUTED_VALUE"""),"Exhibition")</f>
        <v>Exhibition</v>
      </c>
      <c r="I208" s="30" t="str">
        <f>IFERROR(__xludf.DUMMYFUNCTION("""COMPUTED_VALUE"""),"")</f>
        <v/>
      </c>
      <c r="J208" s="30" t="str">
        <f>IFERROR(__xludf.DUMMYFUNCTION("""COMPUTED_VALUE"""),"Eyebeam")</f>
        <v>Eyebeam</v>
      </c>
      <c r="K208" s="30" t="str">
        <f>IFERROR(__xludf.DUMMYFUNCTION("""COMPUTED_VALUE"""),"")</f>
        <v/>
      </c>
      <c r="L208" s="78" t="str">
        <f>IFERROR(__xludf.DUMMYFUNCTION("""COMPUTED_VALUE"""),"http://taeyoonchoi.com/about/dear-friend/")</f>
        <v>http://taeyoonchoi.com/about/dear-friend/</v>
      </c>
      <c r="M208" s="78" t="str">
        <f>IFERROR(__xludf.DUMMYFUNCTION("""COMPUTED_VALUE"""),"http://taeyoonchoi.com/speakers-corners/speakers-corners-exhibition/announcement")</f>
        <v>http://taeyoonchoi.com/speakers-corners/speakers-corners-exhibition/announcement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>
      <c r="A209" s="30" t="str">
        <f>IFERROR(__xludf.DUMMYFUNCTION("""COMPUTED_VALUE"""),"speakers corners")</f>
        <v>speakers corners</v>
      </c>
      <c r="B209" s="30" t="str">
        <f>IFERROR(__xludf.DUMMYFUNCTION("""COMPUTED_VALUE"""),"Riot")</f>
        <v>Riot</v>
      </c>
      <c r="C209" s="30" t="str">
        <f>IFERROR(__xludf.DUMMYFUNCTION("""COMPUTED_VALUE"""),"")</f>
        <v/>
      </c>
      <c r="D209" s="30" t="str">
        <f>IFERROR(__xludf.DUMMYFUNCTION("""COMPUTED_VALUE"""),"")</f>
        <v/>
      </c>
      <c r="E209" s="30">
        <f>IFERROR(__xludf.DUMMYFUNCTION("""COMPUTED_VALUE"""),2.0)</f>
        <v>2</v>
      </c>
      <c r="F209" s="30" t="str">
        <f>IFERROR(__xludf.DUMMYFUNCTION("""COMPUTED_VALUE"""),"")</f>
        <v/>
      </c>
      <c r="G209" s="30">
        <f>IFERROR(__xludf.DUMMYFUNCTION("""COMPUTED_VALUE"""),2011.0)</f>
        <v>2011</v>
      </c>
      <c r="H209" s="30" t="str">
        <f>IFERROR(__xludf.DUMMYFUNCTION("""COMPUTED_VALUE"""),"Writing, Applications")</f>
        <v>Writing, Applications</v>
      </c>
      <c r="I209" s="30" t="str">
        <f>IFERROR(__xludf.DUMMYFUNCTION("""COMPUTED_VALUE"""),"")</f>
        <v/>
      </c>
      <c r="J209" s="30" t="str">
        <f>IFERROR(__xludf.DUMMYFUNCTION("""COMPUTED_VALUE"""),"")</f>
        <v/>
      </c>
      <c r="K209" s="30" t="str">
        <f>IFERROR(__xludf.DUMMYFUNCTION("""COMPUTED_VALUE"""),"")</f>
        <v/>
      </c>
      <c r="L209" s="78" t="str">
        <f>IFERROR(__xludf.DUMMYFUNCTION("""COMPUTED_VALUE"""),"http://taeyoonchoi.com/2011/06/test/")</f>
        <v>http://taeyoonchoi.com/2011/06/test/</v>
      </c>
      <c r="M209" s="30" t="str">
        <f>IFERROR(__xludf.DUMMYFUNCTION("""COMPUTED_VALUE"""),"")</f>
        <v/>
      </c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</row>
    <row r="210">
      <c r="A210" s="30" t="str">
        <f>IFERROR(__xludf.DUMMYFUNCTION("""COMPUTED_VALUE"""),"")</f>
        <v/>
      </c>
      <c r="B210" s="30" t="str">
        <f>IFERROR(__xludf.DUMMYFUNCTION("""COMPUTED_VALUE"""),"")</f>
        <v/>
      </c>
      <c r="C210" s="30" t="str">
        <f>IFERROR(__xludf.DUMMYFUNCTION("""COMPUTED_VALUE"""),"")</f>
        <v/>
      </c>
      <c r="D210" s="30" t="str">
        <f>IFERROR(__xludf.DUMMYFUNCTION("""COMPUTED_VALUE"""),"")</f>
        <v/>
      </c>
      <c r="E210" s="30" t="str">
        <f>IFERROR(__xludf.DUMMYFUNCTION("""COMPUTED_VALUE"""),"")</f>
        <v/>
      </c>
      <c r="F210" s="30" t="str">
        <f>IFERROR(__xludf.DUMMYFUNCTION("""COMPUTED_VALUE"""),"")</f>
        <v/>
      </c>
      <c r="G210" s="30" t="str">
        <f>IFERROR(__xludf.DUMMYFUNCTION("""COMPUTED_VALUE"""),"")</f>
        <v/>
      </c>
      <c r="H210" s="30" t="str">
        <f>IFERROR(__xludf.DUMMYFUNCTION("""COMPUTED_VALUE"""),"")</f>
        <v/>
      </c>
      <c r="I210" s="30" t="str">
        <f>IFERROR(__xludf.DUMMYFUNCTION("""COMPUTED_VALUE"""),"")</f>
        <v/>
      </c>
      <c r="J210" s="30" t="str">
        <f>IFERROR(__xludf.DUMMYFUNCTION("""COMPUTED_VALUE"""),"")</f>
        <v/>
      </c>
      <c r="K210" s="30" t="str">
        <f>IFERROR(__xludf.DUMMYFUNCTION("""COMPUTED_VALUE"""),"")</f>
        <v/>
      </c>
      <c r="L210" s="30" t="str">
        <f>IFERROR(__xludf.DUMMYFUNCTION("""COMPUTED_VALUE"""),"")</f>
        <v/>
      </c>
      <c r="M210" s="30" t="str">
        <f>IFERROR(__xludf.DUMMYFUNCTION("""COMPUTED_VALUE"""),"")</f>
        <v/>
      </c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</row>
    <row r="212">
      <c r="A212" s="80"/>
      <c r="B212" s="80"/>
      <c r="C212" s="8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>
      <c r="A222" s="22" t="str">
        <f>IFERROR(__xludf.DUMMYFUNCTION("unique(ISOPT!A2:M427)"),"ISOPT In Search of Personalized Time")</f>
        <v>ISOPT In Search of Personalized Time</v>
      </c>
      <c r="B222" s="23" t="str">
        <f>IFERROR(__xludf.DUMMYFUNCTION("""COMPUTED_VALUE"""),"Collaboration with E Roon Kang")</f>
        <v>Collaboration with E Roon Kang</v>
      </c>
      <c r="C222" s="23" t="str">
        <f>IFERROR(__xludf.DUMMYFUNCTION("""COMPUTED_VALUE"""),"")</f>
        <v/>
      </c>
      <c r="D222" s="25" t="str">
        <f>IFERROR(__xludf.DUMMYFUNCTION("""COMPUTED_VALUE"""),"")</f>
        <v/>
      </c>
      <c r="E222" s="25">
        <f>IFERROR(__xludf.DUMMYFUNCTION("""COMPUTED_VALUE"""),1.0)</f>
        <v>1</v>
      </c>
      <c r="F222" s="25" t="str">
        <f>IFERROR(__xludf.DUMMYFUNCTION("""COMPUTED_VALUE"""),"")</f>
        <v/>
      </c>
      <c r="G222" s="25" t="str">
        <f>IFERROR(__xludf.DUMMYFUNCTION("""COMPUTED_VALUE"""),"2015~")</f>
        <v>2015~</v>
      </c>
      <c r="H222" s="25" t="str">
        <f>IFERROR(__xludf.DUMMYFUNCTION("""COMPUTED_VALUE"""),"")</f>
        <v/>
      </c>
      <c r="I222" s="25" t="str">
        <f>IFERROR(__xludf.DUMMYFUNCTION("""COMPUTED_VALUE"""),"")</f>
        <v/>
      </c>
      <c r="J222" s="25" t="str">
        <f>IFERROR(__xludf.DUMMYFUNCTION("""COMPUTED_VALUE"""),"")</f>
        <v/>
      </c>
      <c r="K222" s="25" t="str">
        <f>IFERROR(__xludf.DUMMYFUNCTION("""COMPUTED_VALUE"""),"")</f>
        <v/>
      </c>
      <c r="L222" s="25" t="str">
        <f>IFERROR(__xludf.DUMMYFUNCTION("""COMPUTED_VALUE"""),"")</f>
        <v/>
      </c>
      <c r="M222" s="78" t="str">
        <f>IFERROR(__xludf.DUMMYFUNCTION("""COMPUTED_VALUE"""),"http://taeyoonchoi.com/isopt-in-search-of-personalized-time")</f>
        <v>http://taeyoonchoi.com/isopt-in-search-of-personalized-time</v>
      </c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</row>
    <row r="223">
      <c r="A223" s="30" t="str">
        <f>IFERROR(__xludf.DUMMYFUNCTION("""COMPUTED_VALUE"""),"ISOPT In Search of Personalized Time")</f>
        <v>ISOPT In Search of Personalized Time</v>
      </c>
      <c r="B223" s="30" t="str">
        <f>IFERROR(__xludf.DUMMYFUNCTION("""COMPUTED_VALUE"""),"Timekeepers Inventions Club")</f>
        <v>Timekeepers Inventions Club</v>
      </c>
      <c r="C223" s="30" t="str">
        <f>IFERROR(__xludf.DUMMYFUNCTION("""COMPUTED_VALUE"""),"")</f>
        <v/>
      </c>
      <c r="D223" s="30" t="str">
        <f>IFERROR(__xludf.DUMMYFUNCTION("""COMPUTED_VALUE"""),"")</f>
        <v/>
      </c>
      <c r="E223" s="30">
        <f>IFERROR(__xludf.DUMMYFUNCTION("""COMPUTED_VALUE"""),2.0)</f>
        <v>2</v>
      </c>
      <c r="F223" s="30" t="str">
        <f>IFERROR(__xludf.DUMMYFUNCTION("""COMPUTED_VALUE"""),"")</f>
        <v/>
      </c>
      <c r="G223" s="30" t="str">
        <f>IFERROR(__xludf.DUMMYFUNCTION("""COMPUTED_VALUE"""),"")</f>
        <v/>
      </c>
      <c r="H223" s="30" t="str">
        <f>IFERROR(__xludf.DUMMYFUNCTION("""COMPUTED_VALUE"""),"")</f>
        <v/>
      </c>
      <c r="I223" s="30" t="str">
        <f>IFERROR(__xludf.DUMMYFUNCTION("""COMPUTED_VALUE"""),"E Roon Kang")</f>
        <v>E Roon Kang</v>
      </c>
      <c r="J223" s="30" t="str">
        <f>IFERROR(__xludf.DUMMYFUNCTION("""COMPUTED_VALUE"""),"")</f>
        <v/>
      </c>
      <c r="K223" s="30" t="str">
        <f>IFERROR(__xludf.DUMMYFUNCTION("""COMPUTED_VALUE"""),"")</f>
        <v/>
      </c>
      <c r="L223" s="30" t="str">
        <f>IFERROR(__xludf.DUMMYFUNCTION("""COMPUTED_VALUE"""),"")</f>
        <v/>
      </c>
      <c r="M223" s="78" t="str">
        <f>IFERROR(__xludf.DUMMYFUNCTION("""COMPUTED_VALUE"""),"http://taeyoonchoi.com/isopt-in-search-of-personalized-time/timekeepers-inventions-club")</f>
        <v>http://taeyoonchoi.com/isopt-in-search-of-personalized-time/timekeepers-inventions-club</v>
      </c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</row>
    <row r="224">
      <c r="A224" s="30" t="str">
        <f>IFERROR(__xludf.DUMMYFUNCTION("""COMPUTED_VALUE"""),"ISOPT In Search of Personalized Time")</f>
        <v>ISOPT In Search of Personalized Time</v>
      </c>
      <c r="B224" s="30" t="str">
        <f>IFERROR(__xludf.DUMMYFUNCTION("""COMPUTED_VALUE"""),"Circle of Moment Measurement")</f>
        <v>Circle of Moment Measurement</v>
      </c>
      <c r="C224" s="30" t="str">
        <f>IFERROR(__xludf.DUMMYFUNCTION("""COMPUTED_VALUE"""),"")</f>
        <v/>
      </c>
      <c r="D224" s="30" t="str">
        <f>IFERROR(__xludf.DUMMYFUNCTION("""COMPUTED_VALUE"""),"")</f>
        <v/>
      </c>
      <c r="E224" s="30">
        <f>IFERROR(__xludf.DUMMYFUNCTION("""COMPUTED_VALUE"""),2.0)</f>
        <v>2</v>
      </c>
      <c r="F224" s="30" t="str">
        <f>IFERROR(__xludf.DUMMYFUNCTION("""COMPUTED_VALUE"""),"")</f>
        <v/>
      </c>
      <c r="G224" s="30" t="str">
        <f>IFERROR(__xludf.DUMMYFUNCTION("""COMPUTED_VALUE"""),"")</f>
        <v/>
      </c>
      <c r="H224" s="30" t="str">
        <f>IFERROR(__xludf.DUMMYFUNCTION("""COMPUTED_VALUE"""),"")</f>
        <v/>
      </c>
      <c r="I224" s="30" t="str">
        <f>IFERROR(__xludf.DUMMYFUNCTION("""COMPUTED_VALUE"""),"")</f>
        <v/>
      </c>
      <c r="J224" s="30" t="str">
        <f>IFERROR(__xludf.DUMMYFUNCTION("""COMPUTED_VALUE"""),"LACMA")</f>
        <v>LACMA</v>
      </c>
      <c r="K224" s="30" t="str">
        <f>IFERROR(__xludf.DUMMYFUNCTION("""COMPUTED_VALUE"""),"")</f>
        <v/>
      </c>
      <c r="L224" s="30" t="str">
        <f>IFERROR(__xludf.DUMMYFUNCTION("""COMPUTED_VALUE"""),"")</f>
        <v/>
      </c>
      <c r="M224" s="78" t="str">
        <f>IFERROR(__xludf.DUMMYFUNCTION("""COMPUTED_VALUE"""),"http://taeyoonchoi.com/isopt-in-search-of-personalized-time/circle-of-moment-measurement")</f>
        <v>http://taeyoonchoi.com/isopt-in-search-of-personalized-time/circle-of-moment-measurement</v>
      </c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</row>
    <row r="225">
      <c r="A225" s="30" t="str">
        <f>IFERROR(__xludf.DUMMYFUNCTION("""COMPUTED_VALUE"""),"ISOPT In Search of Personalized Time")</f>
        <v>ISOPT In Search of Personalized Time</v>
      </c>
      <c r="B225" s="30" t="str">
        <f>IFERROR(__xludf.DUMMYFUNCTION("""COMPUTED_VALUE"""),"Personal Timekeeper v.1 ")</f>
        <v>Personal Timekeeper v.1 </v>
      </c>
      <c r="C225" s="30" t="str">
        <f>IFERROR(__xludf.DUMMYFUNCTION("""COMPUTED_VALUE"""),"")</f>
        <v/>
      </c>
      <c r="D225" s="30" t="str">
        <f>IFERROR(__xludf.DUMMYFUNCTION("""COMPUTED_VALUE"""),"")</f>
        <v/>
      </c>
      <c r="E225" s="30">
        <f>IFERROR(__xludf.DUMMYFUNCTION("""COMPUTED_VALUE"""),2.0)</f>
        <v>2</v>
      </c>
      <c r="F225" s="30" t="str">
        <f>IFERROR(__xludf.DUMMYFUNCTION("""COMPUTED_VALUE"""),"")</f>
        <v/>
      </c>
      <c r="G225" s="30" t="str">
        <f>IFERROR(__xludf.DUMMYFUNCTION("""COMPUTED_VALUE"""),"")</f>
        <v/>
      </c>
      <c r="H225" s="30" t="str">
        <f>IFERROR(__xludf.DUMMYFUNCTION("""COMPUTED_VALUE"""),"")</f>
        <v/>
      </c>
      <c r="I225" s="30" t="str">
        <f>IFERROR(__xludf.DUMMYFUNCTION("""COMPUTED_VALUE"""),"")</f>
        <v/>
      </c>
      <c r="J225" s="30" t="str">
        <f>IFERROR(__xludf.DUMMYFUNCTION("""COMPUTED_VALUE"""),"")</f>
        <v/>
      </c>
      <c r="K225" s="30" t="str">
        <f>IFERROR(__xludf.DUMMYFUNCTION("""COMPUTED_VALUE"""),"")</f>
        <v/>
      </c>
      <c r="L225" s="30" t="str">
        <f>IFERROR(__xludf.DUMMYFUNCTION("""COMPUTED_VALUE"""),"")</f>
        <v/>
      </c>
      <c r="M225" s="78" t="str">
        <f>IFERROR(__xludf.DUMMYFUNCTION("""COMPUTED_VALUE"""),"http://taeyoonchoi.com/in-search-of-personalized-time/personal-timekeeper-v1")</f>
        <v>http://taeyoonchoi.com/in-search-of-personalized-time/personal-timekeeper-v1</v>
      </c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</row>
    <row r="226">
      <c r="A226" s="30" t="str">
        <f>IFERROR(__xludf.DUMMYFUNCTION("""COMPUTED_VALUE"""),"")</f>
        <v/>
      </c>
      <c r="B226" s="30" t="str">
        <f>IFERROR(__xludf.DUMMYFUNCTION("""COMPUTED_VALUE"""),"")</f>
        <v/>
      </c>
      <c r="C226" s="30" t="str">
        <f>IFERROR(__xludf.DUMMYFUNCTION("""COMPUTED_VALUE"""),"")</f>
        <v/>
      </c>
      <c r="D226" s="30" t="str">
        <f>IFERROR(__xludf.DUMMYFUNCTION("""COMPUTED_VALUE"""),"")</f>
        <v/>
      </c>
      <c r="E226" s="30" t="str">
        <f>IFERROR(__xludf.DUMMYFUNCTION("""COMPUTED_VALUE"""),"")</f>
        <v/>
      </c>
      <c r="F226" s="30" t="str">
        <f>IFERROR(__xludf.DUMMYFUNCTION("""COMPUTED_VALUE"""),"")</f>
        <v/>
      </c>
      <c r="G226" s="30" t="str">
        <f>IFERROR(__xludf.DUMMYFUNCTION("""COMPUTED_VALUE"""),"")</f>
        <v/>
      </c>
      <c r="H226" s="30" t="str">
        <f>IFERROR(__xludf.DUMMYFUNCTION("""COMPUTED_VALUE"""),"")</f>
        <v/>
      </c>
      <c r="I226" s="30" t="str">
        <f>IFERROR(__xludf.DUMMYFUNCTION("""COMPUTED_VALUE"""),"")</f>
        <v/>
      </c>
      <c r="J226" s="30" t="str">
        <f>IFERROR(__xludf.DUMMYFUNCTION("""COMPUTED_VALUE"""),"")</f>
        <v/>
      </c>
      <c r="K226" s="30" t="str">
        <f>IFERROR(__xludf.DUMMYFUNCTION("""COMPUTED_VALUE"""),"")</f>
        <v/>
      </c>
      <c r="L226" s="30" t="str">
        <f>IFERROR(__xludf.DUMMYFUNCTION("""COMPUTED_VALUE"""),"")</f>
        <v/>
      </c>
      <c r="M226" s="30" t="str">
        <f>IFERROR(__xludf.DUMMYFUNCTION("""COMPUTED_VALUE"""),"")</f>
        <v/>
      </c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78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78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78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78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78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</row>
    <row r="233">
      <c r="A233" s="22" t="str">
        <f>IFERROR(__xludf.DUMMYFUNCTION("unique(About!A2:M438)"),"Front Page")</f>
        <v>Front Page</v>
      </c>
      <c r="B233" s="23" t="str">
        <f>IFERROR(__xludf.DUMMYFUNCTION("""COMPUTED_VALUE"""),"")</f>
        <v/>
      </c>
      <c r="C233" s="23" t="str">
        <f>IFERROR(__xludf.DUMMYFUNCTION("""COMPUTED_VALUE"""),"")</f>
        <v/>
      </c>
      <c r="D233" s="25" t="str">
        <f>IFERROR(__xludf.DUMMYFUNCTION("""COMPUTED_VALUE"""),"")</f>
        <v/>
      </c>
      <c r="E233" s="25">
        <f>IFERROR(__xludf.DUMMYFUNCTION("""COMPUTED_VALUE"""),1.0)</f>
        <v>1</v>
      </c>
      <c r="F233" s="25" t="str">
        <f>IFERROR(__xludf.DUMMYFUNCTION("""COMPUTED_VALUE"""),"")</f>
        <v/>
      </c>
      <c r="G233" s="25" t="str">
        <f>IFERROR(__xludf.DUMMYFUNCTION("""COMPUTED_VALUE"""),"2014-Present")</f>
        <v>2014-Present</v>
      </c>
      <c r="H233" s="25" t="str">
        <f>IFERROR(__xludf.DUMMYFUNCTION("""COMPUTED_VALUE"""),"About")</f>
        <v>About</v>
      </c>
      <c r="I233" s="25" t="str">
        <f>IFERROR(__xludf.DUMMYFUNCTION("""COMPUTED_VALUE"""),"")</f>
        <v/>
      </c>
      <c r="J233" s="25" t="str">
        <f>IFERROR(__xludf.DUMMYFUNCTION("""COMPUTED_VALUE"""),"")</f>
        <v/>
      </c>
      <c r="K233" s="25" t="str">
        <f>IFERROR(__xludf.DUMMYFUNCTION("""COMPUTED_VALUE"""),"")</f>
        <v/>
      </c>
      <c r="L233" s="29" t="str">
        <f>IFERROR(__xludf.DUMMYFUNCTION("""COMPUTED_VALUE"""),"http://taeyoonchoi.com/")</f>
        <v>http://taeyoonchoi.com/</v>
      </c>
      <c r="M233" s="78" t="str">
        <f>IFERROR(__xludf.DUMMYFUNCTION("""COMPUTED_VALUE"""),"http://taeyoonchoi.com/front-page")</f>
        <v>http://taeyoonchoi.com/front-page</v>
      </c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</row>
    <row r="234">
      <c r="A234" s="30" t="str">
        <f>IFERROR(__xludf.DUMMYFUNCTION("""COMPUTED_VALUE"""),"About")</f>
        <v>About</v>
      </c>
      <c r="B234" s="30" t="str">
        <f>IFERROR(__xludf.DUMMYFUNCTION("""COMPUTED_VALUE"""),"")</f>
        <v/>
      </c>
      <c r="C234" s="30" t="str">
        <f>IFERROR(__xludf.DUMMYFUNCTION("""COMPUTED_VALUE"""),"")</f>
        <v/>
      </c>
      <c r="D234" s="30" t="str">
        <f>IFERROR(__xludf.DUMMYFUNCTION("""COMPUTED_VALUE"""),"")</f>
        <v/>
      </c>
      <c r="E234" s="30">
        <f>IFERROR(__xludf.DUMMYFUNCTION("""COMPUTED_VALUE"""),1.0)</f>
        <v>1</v>
      </c>
      <c r="F234" s="30" t="str">
        <f>IFERROR(__xludf.DUMMYFUNCTION("""COMPUTED_VALUE"""),"")</f>
        <v/>
      </c>
      <c r="G234" s="30" t="str">
        <f>IFERROR(__xludf.DUMMYFUNCTION("""COMPUTED_VALUE"""),"")</f>
        <v/>
      </c>
      <c r="H234" s="30" t="str">
        <f>IFERROR(__xludf.DUMMYFUNCTION("""COMPUTED_VALUE"""),"About")</f>
        <v>About</v>
      </c>
      <c r="I234" s="30" t="str">
        <f>IFERROR(__xludf.DUMMYFUNCTION("""COMPUTED_VALUE"""),"")</f>
        <v/>
      </c>
      <c r="J234" s="30" t="str">
        <f>IFERROR(__xludf.DUMMYFUNCTION("""COMPUTED_VALUE"""),"")</f>
        <v/>
      </c>
      <c r="K234" s="30" t="str">
        <f>IFERROR(__xludf.DUMMYFUNCTION("""COMPUTED_VALUE"""),"")</f>
        <v/>
      </c>
      <c r="L234" s="78" t="str">
        <f>IFERROR(__xludf.DUMMYFUNCTION("""COMPUTED_VALUE"""),"http://taeyoonchoi.com/about/")</f>
        <v>http://taeyoonchoi.com/about/</v>
      </c>
      <c r="M234" s="78" t="str">
        <f>IFERROR(__xludf.DUMMYFUNCTION("""COMPUTED_VALUE"""),"http://taeyoonchoi.com/about")</f>
        <v>http://taeyoonchoi.com/about</v>
      </c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</row>
    <row r="235">
      <c r="A235" s="30" t="str">
        <f>IFERROR(__xludf.DUMMYFUNCTION("""COMPUTED_VALUE"""),"Bio/CV")</f>
        <v>Bio/CV</v>
      </c>
      <c r="B235" s="30" t="str">
        <f>IFERROR(__xludf.DUMMYFUNCTION("""COMPUTED_VALUE"""),"")</f>
        <v/>
      </c>
      <c r="C235" s="30" t="str">
        <f>IFERROR(__xludf.DUMMYFUNCTION("""COMPUTED_VALUE"""),"")</f>
        <v/>
      </c>
      <c r="D235" s="30" t="str">
        <f>IFERROR(__xludf.DUMMYFUNCTION("""COMPUTED_VALUE"""),"")</f>
        <v/>
      </c>
      <c r="E235" s="30">
        <f>IFERROR(__xludf.DUMMYFUNCTION("""COMPUTED_VALUE"""),1.0)</f>
        <v>1</v>
      </c>
      <c r="F235" s="30" t="str">
        <f>IFERROR(__xludf.DUMMYFUNCTION("""COMPUTED_VALUE"""),"")</f>
        <v/>
      </c>
      <c r="G235" s="30">
        <f>IFERROR(__xludf.DUMMYFUNCTION("""COMPUTED_VALUE"""),2017.0)</f>
        <v>2017</v>
      </c>
      <c r="H235" s="30" t="str">
        <f>IFERROR(__xludf.DUMMYFUNCTION("""COMPUTED_VALUE"""),"About")</f>
        <v>About</v>
      </c>
      <c r="I235" s="30" t="str">
        <f>IFERROR(__xludf.DUMMYFUNCTION("""COMPUTED_VALUE"""),"")</f>
        <v/>
      </c>
      <c r="J235" s="30" t="str">
        <f>IFERROR(__xludf.DUMMYFUNCTION("""COMPUTED_VALUE"""),"")</f>
        <v/>
      </c>
      <c r="K235" s="30" t="str">
        <f>IFERROR(__xludf.DUMMYFUNCTION("""COMPUTED_VALUE"""),"")</f>
        <v/>
      </c>
      <c r="L235" s="78" t="str">
        <f>IFERROR(__xludf.DUMMYFUNCTION("""COMPUTED_VALUE"""),"http://taeyoonchoi.com/about/cv/")</f>
        <v>http://taeyoonchoi.com/about/cv/</v>
      </c>
      <c r="M235" s="78" t="str">
        <f>IFERROR(__xludf.DUMMYFUNCTION("""COMPUTED_VALUE"""),"http://taeyoonchoi.com/bio/cv")</f>
        <v>http://taeyoonchoi.com/bio/cv</v>
      </c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</row>
    <row r="236">
      <c r="A236" s="30" t="str">
        <f>IFERROR(__xludf.DUMMYFUNCTION("""COMPUTED_VALUE"""),"Shows")</f>
        <v>Shows</v>
      </c>
      <c r="B236" s="30" t="str">
        <f>IFERROR(__xludf.DUMMYFUNCTION("""COMPUTED_VALUE"""),"")</f>
        <v/>
      </c>
      <c r="C236" s="30" t="str">
        <f>IFERROR(__xludf.DUMMYFUNCTION("""COMPUTED_VALUE"""),"")</f>
        <v/>
      </c>
      <c r="D236" s="30" t="str">
        <f>IFERROR(__xludf.DUMMYFUNCTION("""COMPUTED_VALUE"""),"")</f>
        <v/>
      </c>
      <c r="E236" s="30">
        <f>IFERROR(__xludf.DUMMYFUNCTION("""COMPUTED_VALUE"""),1.0)</f>
        <v>1</v>
      </c>
      <c r="F236" s="30" t="str">
        <f>IFERROR(__xludf.DUMMYFUNCTION("""COMPUTED_VALUE"""),"")</f>
        <v/>
      </c>
      <c r="G236" s="30">
        <f>IFERROR(__xludf.DUMMYFUNCTION("""COMPUTED_VALUE"""),2016.0)</f>
        <v>2016</v>
      </c>
      <c r="H236" s="30" t="str">
        <f>IFERROR(__xludf.DUMMYFUNCTION("""COMPUTED_VALUE"""),"CV, Exhibitons")</f>
        <v>CV, Exhibitons</v>
      </c>
      <c r="I236" s="30" t="str">
        <f>IFERROR(__xludf.DUMMYFUNCTION("""COMPUTED_VALUE"""),"")</f>
        <v/>
      </c>
      <c r="J236" s="30" t="str">
        <f>IFERROR(__xludf.DUMMYFUNCTION("""COMPUTED_VALUE"""),"")</f>
        <v/>
      </c>
      <c r="K236" s="30" t="str">
        <f>IFERROR(__xludf.DUMMYFUNCTION("""COMPUTED_VALUE"""),"")</f>
        <v/>
      </c>
      <c r="L236" s="78" t="str">
        <f>IFERROR(__xludf.DUMMYFUNCTION("""COMPUTED_VALUE"""),"http://taeyoonchoi.com/shows/")</f>
        <v>http://taeyoonchoi.com/shows/</v>
      </c>
      <c r="M236" s="78" t="str">
        <f>IFERROR(__xludf.DUMMYFUNCTION("""COMPUTED_VALUE"""),"http://taeyoonchoi.com/shows")</f>
        <v>http://taeyoonchoi.com/shows</v>
      </c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</row>
    <row r="237">
      <c r="A237" s="30" t="str">
        <f>IFERROR(__xludf.DUMMYFUNCTION("""COMPUTED_VALUE"""),"Workshop")</f>
        <v>Workshop</v>
      </c>
      <c r="B237" s="30" t="str">
        <f>IFERROR(__xludf.DUMMYFUNCTION("""COMPUTED_VALUE"""),"Mission statement ")</f>
        <v>Mission statement </v>
      </c>
      <c r="C237" s="30" t="str">
        <f>IFERROR(__xludf.DUMMYFUNCTION("""COMPUTED_VALUE"""),"")</f>
        <v/>
      </c>
      <c r="D237" s="30" t="str">
        <f>IFERROR(__xludf.DUMMYFUNCTION("""COMPUTED_VALUE"""),"")</f>
        <v/>
      </c>
      <c r="E237" s="30">
        <f>IFERROR(__xludf.DUMMYFUNCTION("""COMPUTED_VALUE"""),2.0)</f>
        <v>2</v>
      </c>
      <c r="F237" s="30" t="str">
        <f>IFERROR(__xludf.DUMMYFUNCTION("""COMPUTED_VALUE"""),"")</f>
        <v/>
      </c>
      <c r="G237" s="30" t="str">
        <f>IFERROR(__xludf.DUMMYFUNCTION("""COMPUTED_VALUE"""),"")</f>
        <v/>
      </c>
      <c r="H237" s="30" t="str">
        <f>IFERROR(__xludf.DUMMYFUNCTION("""COMPUTED_VALUE"""),"About")</f>
        <v>About</v>
      </c>
      <c r="I237" s="30" t="str">
        <f>IFERROR(__xludf.DUMMYFUNCTION("""COMPUTED_VALUE"""),"")</f>
        <v/>
      </c>
      <c r="J237" s="30" t="str">
        <f>IFERROR(__xludf.DUMMYFUNCTION("""COMPUTED_VALUE"""),"")</f>
        <v/>
      </c>
      <c r="K237" s="30" t="str">
        <f>IFERROR(__xludf.DUMMYFUNCTION("""COMPUTED_VALUE"""),"")</f>
        <v/>
      </c>
      <c r="L237" s="30" t="str">
        <f>IFERROR(__xludf.DUMMYFUNCTION("""COMPUTED_VALUE"""),"")</f>
        <v/>
      </c>
      <c r="M237" s="78" t="str">
        <f>IFERROR(__xludf.DUMMYFUNCTION("""COMPUTED_VALUE"""),"http://taeyoonchoi.com/workshop/mission-statement-")</f>
        <v>http://taeyoonchoi.com/workshop/mission-statement-</v>
      </c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</row>
    <row r="238">
      <c r="A238" s="30" t="str">
        <f>IFERROR(__xludf.DUMMYFUNCTION("""COMPUTED_VALUE"""),"Workshop")</f>
        <v>Workshop</v>
      </c>
      <c r="B238" s="30" t="str">
        <f>IFERROR(__xludf.DUMMYFUNCTION("""COMPUTED_VALUE"""),"Hiring")</f>
        <v>Hiring</v>
      </c>
      <c r="C238" s="30" t="str">
        <f>IFERROR(__xludf.DUMMYFUNCTION("""COMPUTED_VALUE"""),"")</f>
        <v/>
      </c>
      <c r="D238" s="30" t="str">
        <f>IFERROR(__xludf.DUMMYFUNCTION("""COMPUTED_VALUE"""),"")</f>
        <v/>
      </c>
      <c r="E238" s="30">
        <f>IFERROR(__xludf.DUMMYFUNCTION("""COMPUTED_VALUE"""),2.0)</f>
        <v>2</v>
      </c>
      <c r="F238" s="30" t="str">
        <f>IFERROR(__xludf.DUMMYFUNCTION("""COMPUTED_VALUE"""),"")</f>
        <v/>
      </c>
      <c r="G238" s="30" t="str">
        <f>IFERROR(__xludf.DUMMYFUNCTION("""COMPUTED_VALUE"""),"")</f>
        <v/>
      </c>
      <c r="H238" s="30" t="str">
        <f>IFERROR(__xludf.DUMMYFUNCTION("""COMPUTED_VALUE"""),"About")</f>
        <v>About</v>
      </c>
      <c r="I238" s="30" t="str">
        <f>IFERROR(__xludf.DUMMYFUNCTION("""COMPUTED_VALUE"""),"")</f>
        <v/>
      </c>
      <c r="J238" s="30" t="str">
        <f>IFERROR(__xludf.DUMMYFUNCTION("""COMPUTED_VALUE"""),"")</f>
        <v/>
      </c>
      <c r="K238" s="30" t="str">
        <f>IFERROR(__xludf.DUMMYFUNCTION("""COMPUTED_VALUE"""),"")</f>
        <v/>
      </c>
      <c r="L238" s="30" t="str">
        <f>IFERROR(__xludf.DUMMYFUNCTION("""COMPUTED_VALUE"""),"")</f>
        <v/>
      </c>
      <c r="M238" s="78" t="str">
        <f>IFERROR(__xludf.DUMMYFUNCTION("""COMPUTED_VALUE"""),"http://taeyoonchoi.com/workshop/hiring")</f>
        <v>http://taeyoonchoi.com/workshop/hiring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>
      <c r="A239" s="30" t="str">
        <f>IFERROR(__xludf.DUMMYFUNCTION("""COMPUTED_VALUE"""),"Workshop")</f>
        <v>Workshop</v>
      </c>
      <c r="B239" s="30" t="str">
        <f>IFERROR(__xludf.DUMMYFUNCTION("""COMPUTED_VALUE"""),"Store")</f>
        <v>Store</v>
      </c>
      <c r="C239" s="30" t="str">
        <f>IFERROR(__xludf.DUMMYFUNCTION("""COMPUTED_VALUE"""),"")</f>
        <v/>
      </c>
      <c r="D239" s="30" t="str">
        <f>IFERROR(__xludf.DUMMYFUNCTION("""COMPUTED_VALUE"""),"")</f>
        <v/>
      </c>
      <c r="E239" s="30">
        <f>IFERROR(__xludf.DUMMYFUNCTION("""COMPUTED_VALUE"""),2.0)</f>
        <v>2</v>
      </c>
      <c r="F239" s="30" t="str">
        <f>IFERROR(__xludf.DUMMYFUNCTION("""COMPUTED_VALUE"""),"")</f>
        <v/>
      </c>
      <c r="G239" s="30" t="str">
        <f>IFERROR(__xludf.DUMMYFUNCTION("""COMPUTED_VALUE"""),"")</f>
        <v/>
      </c>
      <c r="H239" s="30" t="str">
        <f>IFERROR(__xludf.DUMMYFUNCTION("""COMPUTED_VALUE"""),"About")</f>
        <v>About</v>
      </c>
      <c r="I239" s="30" t="str">
        <f>IFERROR(__xludf.DUMMYFUNCTION("""COMPUTED_VALUE"""),"")</f>
        <v/>
      </c>
      <c r="J239" s="30" t="str">
        <f>IFERROR(__xludf.DUMMYFUNCTION("""COMPUTED_VALUE"""),"")</f>
        <v/>
      </c>
      <c r="K239" s="30" t="str">
        <f>IFERROR(__xludf.DUMMYFUNCTION("""COMPUTED_VALUE"""),"")</f>
        <v/>
      </c>
      <c r="L239" s="30" t="str">
        <f>IFERROR(__xludf.DUMMYFUNCTION("""COMPUTED_VALUE"""),"")</f>
        <v/>
      </c>
      <c r="M239" s="78" t="str">
        <f>IFERROR(__xludf.DUMMYFUNCTION("""COMPUTED_VALUE"""),"http://taeyoonchoi.com/workshop/store")</f>
        <v>http://taeyoonchoi.com/workshop/store</v>
      </c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</row>
    <row r="240">
      <c r="A240" s="30" t="str">
        <f>IFERROR(__xludf.DUMMYFUNCTION("""COMPUTED_VALUE"""),"Press")</f>
        <v>Press</v>
      </c>
      <c r="B240" s="30" t="str">
        <f>IFERROR(__xludf.DUMMYFUNCTION("""COMPUTED_VALUE"""),"The Creative Independent")</f>
        <v>The Creative Independent</v>
      </c>
      <c r="C240" s="30" t="str">
        <f>IFERROR(__xludf.DUMMYFUNCTION("""COMPUTED_VALUE"""),"")</f>
        <v/>
      </c>
      <c r="D240" s="30" t="str">
        <f>IFERROR(__xludf.DUMMYFUNCTION("""COMPUTED_VALUE"""),"")</f>
        <v/>
      </c>
      <c r="E240" s="30">
        <f>IFERROR(__xludf.DUMMYFUNCTION("""COMPUTED_VALUE"""),1.0)</f>
        <v>1</v>
      </c>
      <c r="F240" s="30" t="str">
        <f>IFERROR(__xludf.DUMMYFUNCTION("""COMPUTED_VALUE"""),"")</f>
        <v/>
      </c>
      <c r="G240" s="30" t="str">
        <f>IFERROR(__xludf.DUMMYFUNCTION("""COMPUTED_VALUE"""),"")</f>
        <v/>
      </c>
      <c r="H240" s="30" t="str">
        <f>IFERROR(__xludf.DUMMYFUNCTION("""COMPUTED_VALUE"""),"About")</f>
        <v>About</v>
      </c>
      <c r="I240" s="30" t="str">
        <f>IFERROR(__xludf.DUMMYFUNCTION("""COMPUTED_VALUE"""),"")</f>
        <v/>
      </c>
      <c r="J240" s="30" t="str">
        <f>IFERROR(__xludf.DUMMYFUNCTION("""COMPUTED_VALUE"""),"")</f>
        <v/>
      </c>
      <c r="K240" s="30" t="str">
        <f>IFERROR(__xludf.DUMMYFUNCTION("""COMPUTED_VALUE"""),"")</f>
        <v/>
      </c>
      <c r="L240" s="30" t="str">
        <f>IFERROR(__xludf.DUMMYFUNCTION("""COMPUTED_VALUE"""),"")</f>
        <v/>
      </c>
      <c r="M240" s="78" t="str">
        <f>IFERROR(__xludf.DUMMYFUNCTION("""COMPUTED_VALUE"""),"http://taeyoonchoi.com/press")</f>
        <v>http://taeyoonchoi.com/press</v>
      </c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</row>
    <row r="241">
      <c r="A241" s="30" t="str">
        <f>IFERROR(__xludf.DUMMYFUNCTION("""COMPUTED_VALUE"""),"Press")</f>
        <v>Press</v>
      </c>
      <c r="B241" s="30" t="str">
        <f>IFERROR(__xludf.DUMMYFUNCTION("""COMPUTED_VALUE"""),"92nd Y")</f>
        <v>92nd Y</v>
      </c>
      <c r="C241" s="30" t="str">
        <f>IFERROR(__xludf.DUMMYFUNCTION("""COMPUTED_VALUE"""),"")</f>
        <v/>
      </c>
      <c r="D241" s="30" t="str">
        <f>IFERROR(__xludf.DUMMYFUNCTION("""COMPUTED_VALUE"""),"")</f>
        <v/>
      </c>
      <c r="E241" s="30">
        <f>IFERROR(__xludf.DUMMYFUNCTION("""COMPUTED_VALUE"""),1.0)</f>
        <v>1</v>
      </c>
      <c r="F241" s="30" t="str">
        <f>IFERROR(__xludf.DUMMYFUNCTION("""COMPUTED_VALUE"""),"")</f>
        <v/>
      </c>
      <c r="G241" s="30" t="str">
        <f>IFERROR(__xludf.DUMMYFUNCTION("""COMPUTED_VALUE"""),"")</f>
        <v/>
      </c>
      <c r="H241" s="30" t="str">
        <f>IFERROR(__xludf.DUMMYFUNCTION("""COMPUTED_VALUE"""),"About, Video")</f>
        <v>About, Video</v>
      </c>
      <c r="I241" s="30" t="str">
        <f>IFERROR(__xludf.DUMMYFUNCTION("""COMPUTED_VALUE"""),"")</f>
        <v/>
      </c>
      <c r="J241" s="30" t="str">
        <f>IFERROR(__xludf.DUMMYFUNCTION("""COMPUTED_VALUE"""),"")</f>
        <v/>
      </c>
      <c r="K241" s="30" t="str">
        <f>IFERROR(__xludf.DUMMYFUNCTION("""COMPUTED_VALUE"""),"")</f>
        <v/>
      </c>
      <c r="L241" s="30" t="str">
        <f>IFERROR(__xludf.DUMMYFUNCTION("""COMPUTED_VALUE"""),"")</f>
        <v/>
      </c>
      <c r="M241" s="78" t="str">
        <f>IFERROR(__xludf.DUMMYFUNCTION("""COMPUTED_VALUE"""),"http://taeyoonchoi.com/press")</f>
        <v>http://taeyoonchoi.com/press</v>
      </c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</row>
    <row r="242">
      <c r="A242" s="30" t="str">
        <f>IFERROR(__xludf.DUMMYFUNCTION("""COMPUTED_VALUE"""),"Press")</f>
        <v>Press</v>
      </c>
      <c r="B242" s="30" t="str">
        <f>IFERROR(__xludf.DUMMYFUNCTION("""COMPUTED_VALUE"""),"The Creators Project")</f>
        <v>The Creators Project</v>
      </c>
      <c r="C242" s="30" t="str">
        <f>IFERROR(__xludf.DUMMYFUNCTION("""COMPUTED_VALUE"""),"")</f>
        <v/>
      </c>
      <c r="D242" s="30" t="str">
        <f>IFERROR(__xludf.DUMMYFUNCTION("""COMPUTED_VALUE"""),"")</f>
        <v/>
      </c>
      <c r="E242" s="30">
        <f>IFERROR(__xludf.DUMMYFUNCTION("""COMPUTED_VALUE"""),1.0)</f>
        <v>1</v>
      </c>
      <c r="F242" s="30" t="str">
        <f>IFERROR(__xludf.DUMMYFUNCTION("""COMPUTED_VALUE"""),"")</f>
        <v/>
      </c>
      <c r="G242" s="30" t="str">
        <f>IFERROR(__xludf.DUMMYFUNCTION("""COMPUTED_VALUE"""),"")</f>
        <v/>
      </c>
      <c r="H242" s="30" t="str">
        <f>IFERROR(__xludf.DUMMYFUNCTION("""COMPUTED_VALUE"""),"About")</f>
        <v>About</v>
      </c>
      <c r="I242" s="30" t="str">
        <f>IFERROR(__xludf.DUMMYFUNCTION("""COMPUTED_VALUE"""),"")</f>
        <v/>
      </c>
      <c r="J242" s="30" t="str">
        <f>IFERROR(__xludf.DUMMYFUNCTION("""COMPUTED_VALUE"""),"")</f>
        <v/>
      </c>
      <c r="K242" s="30" t="str">
        <f>IFERROR(__xludf.DUMMYFUNCTION("""COMPUTED_VALUE"""),"")</f>
        <v/>
      </c>
      <c r="L242" s="30" t="str">
        <f>IFERROR(__xludf.DUMMYFUNCTION("""COMPUTED_VALUE"""),"")</f>
        <v/>
      </c>
      <c r="M242" s="78" t="str">
        <f>IFERROR(__xludf.DUMMYFUNCTION("""COMPUTED_VALUE"""),"http://taeyoonchoi.com/press")</f>
        <v>http://taeyoonchoi.com/press</v>
      </c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>
      <c r="A243" s="30" t="str">
        <f>IFERROR(__xludf.DUMMYFUNCTION("""COMPUTED_VALUE"""),"")</f>
        <v/>
      </c>
      <c r="B243" s="30" t="str">
        <f>IFERROR(__xludf.DUMMYFUNCTION("""COMPUTED_VALUE"""),"")</f>
        <v/>
      </c>
      <c r="C243" s="30" t="str">
        <f>IFERROR(__xludf.DUMMYFUNCTION("""COMPUTED_VALUE"""),"")</f>
        <v/>
      </c>
      <c r="D243" s="30" t="str">
        <f>IFERROR(__xludf.DUMMYFUNCTION("""COMPUTED_VALUE"""),"")</f>
        <v/>
      </c>
      <c r="E243" s="30" t="str">
        <f>IFERROR(__xludf.DUMMYFUNCTION("""COMPUTED_VALUE"""),"")</f>
        <v/>
      </c>
      <c r="F243" s="30" t="str">
        <f>IFERROR(__xludf.DUMMYFUNCTION("""COMPUTED_VALUE"""),"")</f>
        <v/>
      </c>
      <c r="G243" s="30" t="str">
        <f>IFERROR(__xludf.DUMMYFUNCTION("""COMPUTED_VALUE"""),"")</f>
        <v/>
      </c>
      <c r="H243" s="30" t="str">
        <f>IFERROR(__xludf.DUMMYFUNCTION("""COMPUTED_VALUE"""),"")</f>
        <v/>
      </c>
      <c r="I243" s="30" t="str">
        <f>IFERROR(__xludf.DUMMYFUNCTION("""COMPUTED_VALUE"""),"")</f>
        <v/>
      </c>
      <c r="J243" s="30" t="str">
        <f>IFERROR(__xludf.DUMMYFUNCTION("""COMPUTED_VALUE"""),"")</f>
        <v/>
      </c>
      <c r="K243" s="30" t="str">
        <f>IFERROR(__xludf.DUMMYFUNCTION("""COMPUTED_VALUE"""),"")</f>
        <v/>
      </c>
      <c r="L243" s="30" t="str">
        <f>IFERROR(__xludf.DUMMYFUNCTION("""COMPUTED_VALUE"""),"")</f>
        <v/>
      </c>
      <c r="M243" s="30" t="str">
        <f>IFERROR(__xludf.DUMMYFUNCTION("""COMPUTED_VALUE"""),"")</f>
        <v/>
      </c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L12"/>
    <hyperlink r:id="rId12" ref="M12"/>
    <hyperlink r:id="rId13" ref="L13"/>
    <hyperlink r:id="rId14" ref="M13"/>
    <hyperlink r:id="rId15" ref="L14"/>
    <hyperlink r:id="rId16" ref="M14"/>
    <hyperlink r:id="rId17" ref="M15"/>
    <hyperlink r:id="rId18" ref="M16"/>
    <hyperlink r:id="rId19" ref="M17"/>
    <hyperlink r:id="rId20" ref="M18"/>
    <hyperlink r:id="rId21" ref="L19"/>
    <hyperlink r:id="rId22" ref="M19"/>
    <hyperlink r:id="rId23" ref="L20"/>
    <hyperlink r:id="rId24" ref="M20"/>
    <hyperlink r:id="rId25" ref="M21"/>
    <hyperlink r:id="rId26" ref="M22"/>
    <hyperlink r:id="rId27" ref="M23"/>
    <hyperlink r:id="rId28" ref="M24"/>
    <hyperlink r:id="rId29" ref="M25"/>
    <hyperlink r:id="rId30" ref="L26"/>
    <hyperlink r:id="rId31" ref="M26"/>
    <hyperlink r:id="rId32" ref="L27"/>
    <hyperlink r:id="rId33" ref="M27"/>
    <hyperlink r:id="rId34" ref="L28"/>
    <hyperlink r:id="rId35" ref="M28"/>
    <hyperlink r:id="rId36" ref="M29"/>
    <hyperlink r:id="rId37" ref="M30"/>
    <hyperlink r:id="rId38" ref="M31"/>
    <hyperlink r:id="rId39" ref="L33"/>
    <hyperlink r:id="rId40" ref="M33"/>
    <hyperlink r:id="rId41" ref="L35"/>
    <hyperlink r:id="rId42" ref="M35"/>
    <hyperlink r:id="rId43" ref="L36"/>
    <hyperlink r:id="rId44" ref="M36"/>
    <hyperlink r:id="rId45" ref="L37"/>
    <hyperlink r:id="rId46" ref="M37"/>
    <hyperlink r:id="rId47" ref="M46"/>
    <hyperlink r:id="rId48" ref="L48"/>
    <hyperlink r:id="rId49" ref="M48"/>
    <hyperlink r:id="rId50" ref="M50"/>
    <hyperlink r:id="rId51" ref="M51"/>
    <hyperlink r:id="rId52" ref="M52"/>
    <hyperlink r:id="rId53" ref="M53"/>
    <hyperlink r:id="rId54" ref="L54"/>
    <hyperlink r:id="rId55" ref="M54"/>
    <hyperlink r:id="rId56" ref="J55"/>
    <hyperlink r:id="rId57" ref="M55"/>
    <hyperlink r:id="rId58" ref="L56"/>
    <hyperlink r:id="rId59" ref="M56"/>
    <hyperlink r:id="rId60" ref="L57"/>
    <hyperlink r:id="rId61" ref="M57"/>
    <hyperlink r:id="rId62" ref="L58"/>
    <hyperlink r:id="rId63" ref="M60"/>
    <hyperlink r:id="rId64" ref="M61"/>
    <hyperlink r:id="rId65" ref="M62"/>
    <hyperlink r:id="rId66" ref="M63"/>
    <hyperlink r:id="rId67" ref="L64"/>
    <hyperlink r:id="rId68" ref="M64"/>
    <hyperlink r:id="rId69" ref="L65"/>
    <hyperlink r:id="rId70" ref="M65"/>
    <hyperlink r:id="rId71" ref="L66"/>
    <hyperlink r:id="rId72" ref="M66"/>
    <hyperlink r:id="rId73" ref="M67"/>
    <hyperlink r:id="rId74" ref="M68"/>
    <hyperlink r:id="rId75" ref="L69"/>
    <hyperlink r:id="rId76" ref="M69"/>
    <hyperlink r:id="rId77" ref="M71"/>
    <hyperlink r:id="rId78" ref="L72"/>
    <hyperlink r:id="rId79" ref="M72"/>
    <hyperlink r:id="rId80" ref="M73"/>
    <hyperlink r:id="rId81" ref="L74"/>
    <hyperlink r:id="rId82" ref="M74"/>
    <hyperlink r:id="rId83" ref="L75"/>
    <hyperlink r:id="rId84" ref="M75"/>
    <hyperlink r:id="rId85" ref="M77"/>
    <hyperlink r:id="rId86" ref="M78"/>
    <hyperlink r:id="rId87" ref="M79"/>
    <hyperlink r:id="rId88" ref="M80"/>
    <hyperlink r:id="rId89" ref="L81"/>
    <hyperlink r:id="rId90" ref="M81"/>
    <hyperlink r:id="rId91" ref="L109"/>
    <hyperlink r:id="rId92" ref="M109"/>
    <hyperlink r:id="rId93" ref="L110"/>
    <hyperlink r:id="rId94" ref="M110"/>
    <hyperlink r:id="rId95" ref="L111"/>
    <hyperlink r:id="rId96" ref="M111"/>
    <hyperlink r:id="rId97" ref="L112"/>
    <hyperlink r:id="rId98" ref="M112"/>
    <hyperlink r:id="rId99" ref="L113"/>
    <hyperlink r:id="rId100" ref="M113"/>
    <hyperlink r:id="rId101" ref="L114"/>
    <hyperlink r:id="rId102" ref="M114"/>
    <hyperlink r:id="rId103" ref="L115"/>
    <hyperlink r:id="rId104" ref="M115"/>
    <hyperlink r:id="rId105" ref="L116"/>
    <hyperlink r:id="rId106" ref="M116"/>
    <hyperlink r:id="rId107" ref="L117"/>
    <hyperlink r:id="rId108" ref="M117"/>
    <hyperlink r:id="rId109" ref="L118"/>
    <hyperlink r:id="rId110" ref="M118"/>
    <hyperlink r:id="rId111" ref="J119"/>
    <hyperlink r:id="rId112" ref="L119"/>
    <hyperlink r:id="rId113" ref="M119"/>
    <hyperlink r:id="rId114" ref="M120"/>
    <hyperlink r:id="rId115" ref="M121"/>
    <hyperlink r:id="rId116" ref="L122"/>
    <hyperlink r:id="rId117" ref="M122"/>
    <hyperlink r:id="rId118" ref="L123"/>
    <hyperlink r:id="rId119" ref="M123"/>
    <hyperlink r:id="rId120" ref="L124"/>
    <hyperlink r:id="rId121" ref="M124"/>
    <hyperlink r:id="rId122" ref="M125"/>
    <hyperlink r:id="rId123" ref="L126"/>
    <hyperlink r:id="rId124" ref="M126"/>
    <hyperlink r:id="rId125" ref="M128"/>
    <hyperlink r:id="rId126" ref="L129"/>
    <hyperlink r:id="rId127" ref="M129"/>
    <hyperlink r:id="rId128" ref="M130"/>
    <hyperlink r:id="rId129" ref="L131"/>
    <hyperlink r:id="rId130" ref="M131"/>
    <hyperlink r:id="rId131" ref="M132"/>
    <hyperlink r:id="rId132" ref="M133"/>
    <hyperlink r:id="rId133" ref="M134"/>
    <hyperlink r:id="rId134" ref="L135"/>
    <hyperlink r:id="rId135" ref="M135"/>
    <hyperlink r:id="rId136" ref="M136"/>
    <hyperlink r:id="rId137" ref="L137"/>
    <hyperlink r:id="rId138" ref="M137"/>
    <hyperlink r:id="rId139" ref="M138"/>
    <hyperlink r:id="rId140" ref="M139"/>
    <hyperlink r:id="rId141" ref="M140"/>
    <hyperlink r:id="rId142" ref="L141"/>
    <hyperlink r:id="rId143" ref="M141"/>
    <hyperlink r:id="rId144" ref="L142"/>
    <hyperlink r:id="rId145" ref="M142"/>
    <hyperlink r:id="rId146" ref="L143"/>
    <hyperlink r:id="rId147" ref="M144"/>
    <hyperlink r:id="rId148" ref="M145"/>
    <hyperlink r:id="rId149" ref="M146"/>
    <hyperlink r:id="rId150" ref="L147"/>
    <hyperlink r:id="rId151" ref="J149"/>
    <hyperlink r:id="rId152" ref="L149"/>
    <hyperlink r:id="rId153" ref="M149"/>
    <hyperlink r:id="rId154" ref="M150"/>
    <hyperlink r:id="rId155" ref="M151"/>
    <hyperlink r:id="rId156" ref="L152"/>
    <hyperlink r:id="rId157" ref="L153"/>
    <hyperlink r:id="rId158" ref="L154"/>
    <hyperlink r:id="rId159" ref="L156"/>
    <hyperlink r:id="rId160" ref="L159"/>
    <hyperlink r:id="rId161" ref="M159"/>
    <hyperlink r:id="rId162" ref="L160"/>
    <hyperlink r:id="rId163" ref="L161"/>
    <hyperlink r:id="rId164" ref="L162"/>
    <hyperlink r:id="rId165" ref="L163"/>
    <hyperlink r:id="rId166" ref="M163"/>
    <hyperlink r:id="rId167" ref="M164"/>
    <hyperlink r:id="rId168" ref="L165"/>
    <hyperlink r:id="rId169" ref="M165"/>
    <hyperlink r:id="rId170" ref="L166"/>
    <hyperlink r:id="rId171" ref="M166"/>
    <hyperlink r:id="rId172" ref="L167"/>
    <hyperlink r:id="rId173" ref="M167"/>
    <hyperlink r:id="rId174" ref="M177"/>
    <hyperlink r:id="rId175" ref="M178"/>
    <hyperlink r:id="rId176" ref="M180"/>
    <hyperlink r:id="rId177" ref="L189"/>
    <hyperlink r:id="rId178" ref="M189"/>
    <hyperlink r:id="rId179" ref="M191"/>
    <hyperlink r:id="rId180" ref="M192"/>
    <hyperlink r:id="rId181" ref="M193"/>
    <hyperlink r:id="rId182" ref="M194"/>
    <hyperlink r:id="rId183" ref="M195"/>
    <hyperlink r:id="rId184" ref="L196"/>
    <hyperlink r:id="rId185" ref="M196"/>
    <hyperlink r:id="rId186" ref="L197"/>
    <hyperlink r:id="rId187" ref="M197"/>
    <hyperlink r:id="rId188" ref="L198"/>
    <hyperlink r:id="rId189" ref="M198"/>
    <hyperlink r:id="rId190" ref="L199"/>
    <hyperlink r:id="rId191" ref="M199"/>
    <hyperlink r:id="rId192" ref="L200"/>
    <hyperlink r:id="rId193" ref="M200"/>
    <hyperlink r:id="rId194" ref="L201"/>
    <hyperlink r:id="rId195" ref="M201"/>
    <hyperlink r:id="rId196" ref="L202"/>
    <hyperlink r:id="rId197" ref="M202"/>
    <hyperlink r:id="rId198" ref="L203"/>
    <hyperlink r:id="rId199" ref="M203"/>
    <hyperlink r:id="rId200" ref="M204"/>
    <hyperlink r:id="rId201" ref="L205"/>
    <hyperlink r:id="rId202" ref="M205"/>
    <hyperlink r:id="rId203" ref="L206"/>
    <hyperlink r:id="rId204" ref="M206"/>
    <hyperlink r:id="rId205" ref="L207"/>
    <hyperlink r:id="rId206" ref="M207"/>
    <hyperlink r:id="rId207" ref="L208"/>
    <hyperlink r:id="rId208" ref="M208"/>
    <hyperlink r:id="rId209" ref="L209"/>
    <hyperlink r:id="rId210" ref="M222"/>
    <hyperlink r:id="rId211" ref="M223"/>
    <hyperlink r:id="rId212" ref="M224"/>
    <hyperlink r:id="rId213" ref="M225"/>
    <hyperlink r:id="rId214" ref="L228"/>
    <hyperlink r:id="rId215" ref="L229"/>
    <hyperlink r:id="rId216" ref="L230"/>
    <hyperlink r:id="rId217" ref="L231"/>
    <hyperlink r:id="rId218" ref="L232"/>
    <hyperlink r:id="rId219" ref="L233"/>
    <hyperlink r:id="rId220" ref="M233"/>
    <hyperlink r:id="rId221" ref="L234"/>
    <hyperlink r:id="rId222" ref="M234"/>
    <hyperlink r:id="rId223" ref="L235"/>
    <hyperlink r:id="rId224" ref="M235"/>
    <hyperlink r:id="rId225" ref="L236"/>
    <hyperlink r:id="rId226" ref="M236"/>
    <hyperlink r:id="rId227" ref="M237"/>
    <hyperlink r:id="rId228" ref="M238"/>
    <hyperlink r:id="rId229" ref="M239"/>
    <hyperlink r:id="rId230" ref="M240"/>
    <hyperlink r:id="rId231" ref="M241"/>
    <hyperlink r:id="rId232" ref="M242"/>
  </hyperlinks>
  <drawing r:id="rId2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37.0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12</v>
      </c>
      <c r="M1" s="6" t="s">
        <v>13</v>
      </c>
      <c r="N1" s="1"/>
      <c r="O1" s="1"/>
      <c r="P1" s="1"/>
    </row>
    <row r="2">
      <c r="A2" s="67" t="s">
        <v>413</v>
      </c>
      <c r="B2" s="38"/>
      <c r="C2" s="38"/>
      <c r="D2" s="133"/>
      <c r="E2" s="67">
        <v>1.0</v>
      </c>
      <c r="F2" s="134"/>
      <c r="G2" s="134" t="s">
        <v>414</v>
      </c>
      <c r="H2" s="67" t="s">
        <v>415</v>
      </c>
      <c r="I2" s="38"/>
      <c r="J2" s="38"/>
      <c r="K2" s="38"/>
      <c r="L2" s="135" t="s">
        <v>416</v>
      </c>
      <c r="M2" s="26" t="str">
        <f t="shared" ref="M2:M11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http://taeyoonchoi.com/front-page</v>
      </c>
    </row>
    <row r="3">
      <c r="A3" s="67" t="s">
        <v>415</v>
      </c>
      <c r="B3" s="38"/>
      <c r="C3" s="38"/>
      <c r="D3" s="133"/>
      <c r="E3" s="67">
        <v>1.0</v>
      </c>
      <c r="F3" s="38"/>
      <c r="G3" s="38"/>
      <c r="H3" s="67" t="s">
        <v>415</v>
      </c>
      <c r="I3" s="38"/>
      <c r="J3" s="38"/>
      <c r="K3" s="38"/>
      <c r="L3" s="135" t="s">
        <v>417</v>
      </c>
      <c r="M3" s="26" t="str">
        <f t="shared" si="1"/>
        <v>http://taeyoonchoi.com/about</v>
      </c>
    </row>
    <row r="4">
      <c r="A4" s="67" t="s">
        <v>418</v>
      </c>
      <c r="B4" s="38"/>
      <c r="C4" s="38"/>
      <c r="D4" s="133"/>
      <c r="E4" s="67">
        <v>1.0</v>
      </c>
      <c r="F4" s="67"/>
      <c r="G4" s="67">
        <v>2017.0</v>
      </c>
      <c r="H4" s="67" t="s">
        <v>415</v>
      </c>
      <c r="I4" s="38"/>
      <c r="J4" s="38"/>
      <c r="K4" s="38"/>
      <c r="L4" s="135" t="s">
        <v>419</v>
      </c>
      <c r="M4" s="26" t="str">
        <f t="shared" si="1"/>
        <v>http://taeyoonchoi.com/bio/cv</v>
      </c>
    </row>
    <row r="5">
      <c r="A5" s="67" t="s">
        <v>420</v>
      </c>
      <c r="B5" s="38"/>
      <c r="C5" s="38"/>
      <c r="D5" s="133"/>
      <c r="E5" s="67">
        <v>1.0</v>
      </c>
      <c r="F5" s="67"/>
      <c r="G5" s="67">
        <v>2016.0</v>
      </c>
      <c r="H5" s="67" t="s">
        <v>421</v>
      </c>
      <c r="I5" s="38"/>
      <c r="J5" s="38"/>
      <c r="K5" s="38"/>
      <c r="L5" s="135" t="s">
        <v>422</v>
      </c>
      <c r="M5" s="26" t="str">
        <f t="shared" si="1"/>
        <v>http://taeyoonchoi.com/shows</v>
      </c>
    </row>
    <row r="6">
      <c r="A6" s="67" t="s">
        <v>40</v>
      </c>
      <c r="B6" s="67" t="s">
        <v>423</v>
      </c>
      <c r="C6" s="38"/>
      <c r="D6" s="133"/>
      <c r="E6" s="67">
        <v>2.0</v>
      </c>
      <c r="F6" s="38"/>
      <c r="G6" s="38"/>
      <c r="H6" s="67" t="s">
        <v>415</v>
      </c>
      <c r="I6" s="38"/>
      <c r="J6" s="38"/>
      <c r="K6" s="38"/>
      <c r="L6" s="38"/>
      <c r="M6" s="26" t="str">
        <f t="shared" si="1"/>
        <v>http://taeyoonchoi.com/workshop/mission-statement-</v>
      </c>
    </row>
    <row r="7">
      <c r="A7" s="67" t="s">
        <v>40</v>
      </c>
      <c r="B7" s="67" t="s">
        <v>424</v>
      </c>
      <c r="C7" s="38"/>
      <c r="D7" s="133"/>
      <c r="E7" s="67">
        <v>2.0</v>
      </c>
      <c r="F7" s="38"/>
      <c r="G7" s="38"/>
      <c r="H7" s="67" t="s">
        <v>415</v>
      </c>
      <c r="I7" s="38"/>
      <c r="J7" s="38"/>
      <c r="K7" s="38"/>
      <c r="L7" s="38"/>
      <c r="M7" s="26" t="str">
        <f t="shared" si="1"/>
        <v>http://taeyoonchoi.com/workshop/hiring</v>
      </c>
    </row>
    <row r="8">
      <c r="A8" s="67" t="s">
        <v>40</v>
      </c>
      <c r="B8" s="67" t="s">
        <v>425</v>
      </c>
      <c r="C8" s="38"/>
      <c r="D8" s="133"/>
      <c r="E8" s="67">
        <v>2.0</v>
      </c>
      <c r="F8" s="38"/>
      <c r="G8" s="38"/>
      <c r="H8" s="67" t="s">
        <v>415</v>
      </c>
      <c r="I8" s="38"/>
      <c r="J8" s="38"/>
      <c r="K8" s="38"/>
      <c r="L8" s="38"/>
      <c r="M8" s="26" t="str">
        <f t="shared" si="1"/>
        <v>http://taeyoonchoi.com/workshop/store</v>
      </c>
    </row>
    <row r="9">
      <c r="A9" s="43" t="s">
        <v>426</v>
      </c>
      <c r="B9" s="43" t="s">
        <v>427</v>
      </c>
      <c r="E9" s="43">
        <v>1.0</v>
      </c>
      <c r="F9" s="43"/>
      <c r="H9" s="67" t="s">
        <v>415</v>
      </c>
      <c r="M9" s="26" t="str">
        <f t="shared" si="1"/>
        <v>http://taeyoonchoi.com/press</v>
      </c>
    </row>
    <row r="10">
      <c r="A10" s="43" t="s">
        <v>426</v>
      </c>
      <c r="B10" s="43" t="s">
        <v>428</v>
      </c>
      <c r="E10" s="43">
        <v>1.0</v>
      </c>
      <c r="F10" s="43"/>
      <c r="H10" s="67" t="s">
        <v>429</v>
      </c>
      <c r="M10" s="26" t="str">
        <f t="shared" si="1"/>
        <v>http://taeyoonchoi.com/press</v>
      </c>
    </row>
    <row r="11">
      <c r="A11" s="43" t="s">
        <v>426</v>
      </c>
      <c r="B11" s="43" t="s">
        <v>430</v>
      </c>
      <c r="E11" s="43">
        <v>1.0</v>
      </c>
      <c r="H11" s="67" t="s">
        <v>415</v>
      </c>
      <c r="M11" s="26" t="str">
        <f t="shared" si="1"/>
        <v>http://taeyoonchoi.com/press</v>
      </c>
    </row>
  </sheetData>
  <hyperlinks>
    <hyperlink r:id="rId1" ref="L2"/>
    <hyperlink r:id="rId2" ref="L3"/>
    <hyperlink r:id="rId3" ref="L4"/>
    <hyperlink r:id="rId4" ref="L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53.0"/>
    <col customWidth="1" min="3" max="3" width="56.71"/>
    <col customWidth="1" min="4" max="4" width="5.29"/>
    <col customWidth="1" min="5" max="5" width="19.14"/>
    <col customWidth="1" min="7" max="7" width="52.43"/>
    <col customWidth="1" min="10" max="10" width="21.29"/>
  </cols>
  <sheetData>
    <row r="1">
      <c r="A1" s="43" t="s">
        <v>415</v>
      </c>
      <c r="E1" s="136" t="s">
        <v>431</v>
      </c>
      <c r="F1" s="137" t="s">
        <v>432</v>
      </c>
      <c r="G1" s="110" t="s">
        <v>433</v>
      </c>
      <c r="H1" s="137" t="s">
        <v>434</v>
      </c>
      <c r="I1" s="138"/>
      <c r="J1" s="138" t="s">
        <v>435</v>
      </c>
      <c r="K1" s="137" t="s">
        <v>436</v>
      </c>
      <c r="L1" s="139" t="s">
        <v>6</v>
      </c>
      <c r="M1" s="140" t="s">
        <v>433</v>
      </c>
      <c r="N1" s="141" t="s">
        <v>437</v>
      </c>
      <c r="O1" s="141" t="s">
        <v>438</v>
      </c>
      <c r="P1" s="141"/>
      <c r="Q1" s="142" t="s">
        <v>439</v>
      </c>
      <c r="R1" s="143" t="s">
        <v>440</v>
      </c>
      <c r="S1" s="144" t="s">
        <v>441</v>
      </c>
    </row>
    <row r="2">
      <c r="A2" s="111" t="s">
        <v>419</v>
      </c>
      <c r="B2" s="43" t="s">
        <v>442</v>
      </c>
      <c r="C2" s="43"/>
      <c r="D2" s="43"/>
      <c r="E2" s="145" t="s">
        <v>177</v>
      </c>
      <c r="F2" s="146" t="s">
        <v>196</v>
      </c>
      <c r="G2" s="147" t="s">
        <v>443</v>
      </c>
      <c r="H2" s="147" t="s">
        <v>1</v>
      </c>
      <c r="I2" s="147"/>
      <c r="J2" s="147" t="s">
        <v>180</v>
      </c>
      <c r="K2" s="146" t="s">
        <v>444</v>
      </c>
      <c r="L2" s="147" t="s">
        <v>445</v>
      </c>
      <c r="M2" s="148" t="s">
        <v>446</v>
      </c>
      <c r="N2" s="43" t="s">
        <v>447</v>
      </c>
      <c r="O2" s="111" t="s">
        <v>448</v>
      </c>
      <c r="P2" s="43"/>
      <c r="Q2" s="149" t="s">
        <v>1</v>
      </c>
      <c r="R2" s="43" t="s">
        <v>449</v>
      </c>
      <c r="S2" s="150">
        <v>1.0</v>
      </c>
    </row>
    <row r="3">
      <c r="A3" s="43" t="s">
        <v>426</v>
      </c>
      <c r="E3" s="151"/>
      <c r="F3" s="152"/>
      <c r="G3" s="152"/>
      <c r="H3" s="152"/>
      <c r="I3" s="147"/>
      <c r="J3" s="145" t="s">
        <v>450</v>
      </c>
      <c r="K3" s="146" t="s">
        <v>451</v>
      </c>
      <c r="L3" s="147" t="s">
        <v>452</v>
      </c>
      <c r="M3" s="148"/>
      <c r="P3" s="43"/>
      <c r="Q3" s="149" t="s">
        <v>453</v>
      </c>
      <c r="R3" s="43" t="s">
        <v>454</v>
      </c>
      <c r="S3" s="150">
        <v>2.0</v>
      </c>
    </row>
    <row r="4">
      <c r="A4" s="43" t="s">
        <v>455</v>
      </c>
      <c r="E4" s="151"/>
      <c r="F4" s="152"/>
      <c r="G4" s="152"/>
      <c r="H4" s="152"/>
      <c r="I4" s="147"/>
      <c r="J4" s="145" t="s">
        <v>202</v>
      </c>
      <c r="K4" s="146" t="s">
        <v>456</v>
      </c>
      <c r="L4" s="147" t="s">
        <v>445</v>
      </c>
      <c r="M4" s="148"/>
      <c r="P4" s="43"/>
      <c r="Q4" s="149" t="s">
        <v>88</v>
      </c>
      <c r="R4" s="43" t="s">
        <v>457</v>
      </c>
      <c r="S4" s="150">
        <v>1.0</v>
      </c>
    </row>
    <row r="5">
      <c r="A5" s="43" t="s">
        <v>458</v>
      </c>
      <c r="B5" s="111" t="s">
        <v>459</v>
      </c>
      <c r="C5" s="43"/>
      <c r="D5" s="43"/>
      <c r="E5" s="151"/>
      <c r="F5" s="152"/>
      <c r="G5" s="152"/>
      <c r="H5" s="152"/>
      <c r="I5" s="152"/>
      <c r="J5" s="151"/>
      <c r="K5" s="152"/>
      <c r="L5" s="152"/>
      <c r="M5" s="153"/>
      <c r="P5" s="43"/>
      <c r="Q5" s="149" t="s">
        <v>40</v>
      </c>
      <c r="R5" s="43" t="s">
        <v>460</v>
      </c>
      <c r="S5" s="150">
        <v>2.0</v>
      </c>
    </row>
    <row r="6">
      <c r="E6" s="151"/>
      <c r="F6" s="152"/>
      <c r="G6" s="152"/>
      <c r="H6" s="152"/>
      <c r="I6" s="152"/>
      <c r="J6" s="151"/>
      <c r="K6" s="152"/>
      <c r="L6" s="152"/>
      <c r="M6" s="153"/>
      <c r="P6" s="58"/>
      <c r="Q6" s="154" t="s">
        <v>199</v>
      </c>
      <c r="R6" s="58" t="s">
        <v>461</v>
      </c>
      <c r="S6" s="155">
        <v>1.0</v>
      </c>
    </row>
    <row r="7">
      <c r="B7" s="156" t="s">
        <v>462</v>
      </c>
      <c r="E7" s="151"/>
      <c r="F7" s="152"/>
      <c r="G7" s="152"/>
      <c r="H7" s="152"/>
      <c r="I7" s="152"/>
      <c r="J7" s="151"/>
      <c r="K7" s="152"/>
      <c r="L7" s="152"/>
      <c r="M7" s="153"/>
      <c r="P7" s="43"/>
      <c r="Q7" s="149" t="s">
        <v>36</v>
      </c>
      <c r="R7" s="43" t="s">
        <v>463</v>
      </c>
      <c r="S7" s="150">
        <v>2.0</v>
      </c>
    </row>
    <row r="8">
      <c r="A8" s="141" t="s">
        <v>434</v>
      </c>
      <c r="B8" s="157" t="s">
        <v>433</v>
      </c>
      <c r="C8" s="157" t="s">
        <v>437</v>
      </c>
      <c r="D8" s="141"/>
      <c r="E8" s="151"/>
      <c r="F8" s="152"/>
      <c r="G8" s="152"/>
      <c r="H8" s="152"/>
      <c r="I8" s="152"/>
      <c r="J8" s="151"/>
      <c r="K8" s="152"/>
      <c r="L8" s="152"/>
      <c r="M8" s="153"/>
      <c r="P8" s="43"/>
      <c r="Q8" s="149" t="s">
        <v>415</v>
      </c>
      <c r="R8" s="43" t="s">
        <v>464</v>
      </c>
      <c r="S8" s="150">
        <v>1.0</v>
      </c>
    </row>
    <row r="9">
      <c r="B9" s="158" t="s">
        <v>465</v>
      </c>
      <c r="C9" s="159" t="s">
        <v>466</v>
      </c>
      <c r="D9" s="160"/>
      <c r="E9" s="151"/>
      <c r="F9" s="152"/>
      <c r="G9" s="152"/>
      <c r="H9" s="152"/>
      <c r="I9" s="152"/>
      <c r="J9" s="151"/>
      <c r="K9" s="152"/>
      <c r="L9" s="152"/>
      <c r="M9" s="153"/>
      <c r="P9" s="43"/>
      <c r="Q9" s="149" t="s">
        <v>426</v>
      </c>
      <c r="R9" s="43" t="s">
        <v>467</v>
      </c>
      <c r="S9" s="150">
        <v>2.0</v>
      </c>
    </row>
    <row r="10">
      <c r="B10" s="158" t="s">
        <v>468</v>
      </c>
      <c r="C10" s="158" t="s">
        <v>469</v>
      </c>
      <c r="D10" s="43"/>
      <c r="E10" s="161" t="s">
        <v>470</v>
      </c>
      <c r="F10" s="162" t="s">
        <v>349</v>
      </c>
      <c r="G10" s="163" t="s">
        <v>471</v>
      </c>
      <c r="H10" s="163" t="s">
        <v>1</v>
      </c>
      <c r="I10" s="164"/>
      <c r="J10" s="165"/>
      <c r="K10" s="164"/>
      <c r="L10" s="164"/>
      <c r="M10" s="166"/>
      <c r="Q10" s="167"/>
      <c r="S10" s="168"/>
    </row>
    <row r="11">
      <c r="B11" s="158" t="s">
        <v>472</v>
      </c>
      <c r="C11" s="158" t="s">
        <v>473</v>
      </c>
      <c r="D11" s="43"/>
      <c r="E11" s="165"/>
      <c r="F11" s="164"/>
      <c r="G11" s="164"/>
      <c r="H11" s="164"/>
      <c r="I11" s="164"/>
      <c r="J11" s="165"/>
      <c r="K11" s="164"/>
      <c r="L11" s="164"/>
      <c r="M11" s="166"/>
      <c r="Q11" s="167"/>
      <c r="S11" s="168"/>
    </row>
    <row r="12">
      <c r="B12" s="169" t="s">
        <v>474</v>
      </c>
      <c r="C12" s="158" t="s">
        <v>475</v>
      </c>
      <c r="D12" s="43"/>
      <c r="E12" s="165"/>
      <c r="F12" s="164"/>
      <c r="G12" s="164"/>
      <c r="H12" s="164"/>
      <c r="I12" s="164"/>
      <c r="J12" s="165"/>
      <c r="K12" s="164"/>
      <c r="L12" s="164"/>
      <c r="M12" s="166"/>
      <c r="Q12" s="167"/>
      <c r="S12" s="168"/>
    </row>
    <row r="13">
      <c r="B13" s="158" t="s">
        <v>476</v>
      </c>
      <c r="C13" s="158" t="s">
        <v>477</v>
      </c>
      <c r="D13" s="43"/>
      <c r="E13" s="165"/>
      <c r="F13" s="164"/>
      <c r="G13" s="164"/>
      <c r="H13" s="164"/>
      <c r="I13" s="164"/>
      <c r="J13" s="165"/>
      <c r="K13" s="164"/>
      <c r="L13" s="164"/>
      <c r="M13" s="166"/>
      <c r="Q13" s="167"/>
      <c r="S13" s="168"/>
    </row>
    <row r="14">
      <c r="B14" s="158" t="s">
        <v>478</v>
      </c>
      <c r="C14" s="158" t="s">
        <v>479</v>
      </c>
      <c r="E14" s="170" t="s">
        <v>327</v>
      </c>
      <c r="F14" s="171"/>
      <c r="G14" s="171"/>
      <c r="H14" s="171"/>
      <c r="I14" s="171"/>
      <c r="J14" s="172"/>
      <c r="K14" s="171"/>
      <c r="L14" s="171"/>
      <c r="M14" s="173"/>
      <c r="Q14" s="167"/>
      <c r="S14" s="168"/>
    </row>
    <row r="15">
      <c r="B15" s="158" t="s">
        <v>480</v>
      </c>
      <c r="C15" s="158" t="s">
        <v>481</v>
      </c>
      <c r="E15" s="172"/>
      <c r="F15" s="171"/>
      <c r="G15" s="171"/>
      <c r="H15" s="171"/>
      <c r="I15" s="171"/>
      <c r="J15" s="172"/>
      <c r="K15" s="171"/>
      <c r="L15" s="171"/>
      <c r="M15" s="173"/>
      <c r="Q15" s="167"/>
      <c r="S15" s="168"/>
    </row>
    <row r="16">
      <c r="B16" s="158" t="s">
        <v>482</v>
      </c>
      <c r="C16" s="158" t="s">
        <v>483</v>
      </c>
      <c r="E16" s="172"/>
      <c r="F16" s="171"/>
      <c r="G16" s="171"/>
      <c r="H16" s="171"/>
      <c r="I16" s="171"/>
      <c r="J16" s="172"/>
      <c r="K16" s="171"/>
      <c r="L16" s="171"/>
      <c r="M16" s="173"/>
      <c r="Q16" s="167"/>
      <c r="S16" s="168"/>
    </row>
    <row r="17">
      <c r="B17" s="158" t="s">
        <v>484</v>
      </c>
      <c r="C17" s="158" t="s">
        <v>485</v>
      </c>
      <c r="E17" s="172"/>
      <c r="F17" s="171"/>
      <c r="G17" s="171"/>
      <c r="H17" s="171"/>
      <c r="I17" s="171"/>
      <c r="J17" s="172"/>
      <c r="K17" s="171"/>
      <c r="L17" s="171"/>
      <c r="M17" s="173"/>
      <c r="Q17" s="174"/>
      <c r="R17" s="175"/>
      <c r="S17" s="176"/>
    </row>
    <row r="18">
      <c r="B18" s="158" t="s">
        <v>486</v>
      </c>
      <c r="C18" s="158" t="s">
        <v>487</v>
      </c>
      <c r="E18" s="161" t="s">
        <v>488</v>
      </c>
      <c r="F18" s="164"/>
      <c r="G18" s="164"/>
      <c r="H18" s="164"/>
      <c r="I18" s="164"/>
      <c r="J18" s="165"/>
      <c r="K18" s="164"/>
      <c r="L18" s="164"/>
      <c r="M18" s="166"/>
    </row>
    <row r="19">
      <c r="B19" s="177"/>
      <c r="C19" s="177"/>
      <c r="E19" s="165"/>
      <c r="F19" s="164"/>
      <c r="G19" s="164"/>
      <c r="H19" s="164"/>
      <c r="I19" s="164"/>
      <c r="J19" s="165"/>
      <c r="K19" s="164"/>
      <c r="L19" s="164"/>
      <c r="M19" s="166"/>
    </row>
    <row r="20">
      <c r="B20" s="177"/>
      <c r="C20" s="177"/>
      <c r="E20" s="165"/>
      <c r="F20" s="164"/>
      <c r="G20" s="164"/>
      <c r="H20" s="164"/>
      <c r="I20" s="164"/>
      <c r="J20" s="165"/>
      <c r="K20" s="164"/>
      <c r="L20" s="164"/>
      <c r="M20" s="166"/>
    </row>
    <row r="21">
      <c r="B21" s="177"/>
      <c r="C21" s="177"/>
      <c r="E21" s="165"/>
      <c r="F21" s="164"/>
      <c r="G21" s="164"/>
      <c r="H21" s="164"/>
      <c r="I21" s="164"/>
      <c r="J21" s="165"/>
      <c r="K21" s="164"/>
      <c r="L21" s="164"/>
      <c r="M21" s="166"/>
    </row>
    <row r="22">
      <c r="B22" s="177"/>
      <c r="C22" s="177"/>
      <c r="E22" s="165"/>
      <c r="F22" s="164"/>
      <c r="G22" s="164"/>
      <c r="H22" s="164"/>
      <c r="I22" s="164"/>
      <c r="J22" s="165"/>
      <c r="K22" s="164"/>
      <c r="L22" s="164"/>
      <c r="M22" s="166"/>
    </row>
    <row r="23">
      <c r="B23" s="177"/>
      <c r="C23" s="177"/>
      <c r="E23" s="170" t="s">
        <v>489</v>
      </c>
      <c r="F23" s="171"/>
      <c r="G23" s="171"/>
      <c r="H23" s="171"/>
      <c r="I23" s="178"/>
      <c r="J23" s="170" t="s">
        <v>490</v>
      </c>
      <c r="K23" s="179" t="s">
        <v>491</v>
      </c>
      <c r="L23" s="171"/>
      <c r="M23" s="173"/>
    </row>
    <row r="24">
      <c r="B24" s="177"/>
      <c r="C24" s="177"/>
      <c r="E24" s="172"/>
      <c r="F24" s="171"/>
      <c r="G24" s="171"/>
      <c r="H24" s="171"/>
      <c r="I24" s="178"/>
      <c r="J24" s="170" t="s">
        <v>492</v>
      </c>
      <c r="K24" s="179" t="s">
        <v>493</v>
      </c>
      <c r="L24" s="171"/>
      <c r="M24" s="173"/>
    </row>
    <row r="25">
      <c r="B25" s="177"/>
      <c r="C25" s="177"/>
      <c r="E25" s="180" t="s">
        <v>494</v>
      </c>
      <c r="F25" s="181"/>
      <c r="G25" s="181"/>
      <c r="H25" s="182" t="s">
        <v>495</v>
      </c>
      <c r="I25" s="183"/>
      <c r="J25" s="184"/>
      <c r="K25" s="183"/>
      <c r="L25" s="183"/>
      <c r="M25" s="185"/>
    </row>
    <row r="26">
      <c r="B26" s="177"/>
      <c r="C26" s="177"/>
      <c r="E26" s="186"/>
      <c r="F26" s="181"/>
      <c r="G26" s="181"/>
      <c r="H26" s="181"/>
      <c r="I26" s="183"/>
      <c r="J26" s="184"/>
      <c r="K26" s="183"/>
      <c r="L26" s="183"/>
      <c r="M26" s="185"/>
    </row>
    <row r="27">
      <c r="B27" s="187"/>
      <c r="C27" s="187"/>
      <c r="E27" s="186"/>
      <c r="F27" s="181"/>
      <c r="G27" s="181"/>
      <c r="H27" s="181"/>
      <c r="I27" s="183"/>
      <c r="J27" s="184"/>
      <c r="K27" s="183"/>
      <c r="L27" s="183"/>
      <c r="M27" s="185"/>
    </row>
    <row r="28">
      <c r="B28" s="187"/>
      <c r="C28" s="187"/>
      <c r="E28" s="180" t="s">
        <v>496</v>
      </c>
      <c r="F28" s="181"/>
      <c r="G28" s="181"/>
      <c r="H28" s="181"/>
      <c r="I28" s="188"/>
      <c r="J28" s="189" t="s">
        <v>497</v>
      </c>
      <c r="K28" s="190" t="s">
        <v>498</v>
      </c>
      <c r="L28" s="183"/>
      <c r="M28" s="185"/>
    </row>
    <row r="29">
      <c r="E29" s="186"/>
      <c r="F29" s="181"/>
      <c r="G29" s="181"/>
      <c r="H29" s="181"/>
      <c r="I29" s="183"/>
      <c r="J29" s="184"/>
      <c r="K29" s="183"/>
      <c r="L29" s="183"/>
      <c r="M29" s="185"/>
    </row>
    <row r="30">
      <c r="E30" s="186"/>
      <c r="F30" s="181"/>
      <c r="G30" s="181"/>
      <c r="H30" s="181"/>
      <c r="I30" s="183"/>
      <c r="J30" s="184"/>
      <c r="K30" s="183"/>
      <c r="L30" s="183"/>
      <c r="M30" s="185"/>
    </row>
    <row r="31">
      <c r="E31" s="180" t="s">
        <v>88</v>
      </c>
      <c r="F31" s="181"/>
      <c r="G31" s="181"/>
      <c r="H31" s="181"/>
      <c r="I31" s="188"/>
      <c r="J31" s="189" t="s">
        <v>499</v>
      </c>
      <c r="K31" s="190" t="s">
        <v>500</v>
      </c>
      <c r="L31" s="183"/>
      <c r="M31" s="185"/>
    </row>
    <row r="32">
      <c r="E32" s="186"/>
      <c r="F32" s="181"/>
      <c r="G32" s="181"/>
      <c r="H32" s="181"/>
      <c r="I32" s="188"/>
      <c r="J32" s="189" t="s">
        <v>501</v>
      </c>
      <c r="K32" s="190" t="s">
        <v>502</v>
      </c>
      <c r="L32" s="183"/>
      <c r="M32" s="185"/>
    </row>
    <row r="33">
      <c r="E33" s="186"/>
      <c r="F33" s="181"/>
      <c r="G33" s="181"/>
      <c r="H33" s="181"/>
      <c r="I33" s="183"/>
      <c r="J33" s="184"/>
      <c r="K33" s="183"/>
      <c r="L33" s="183"/>
      <c r="M33" s="185"/>
    </row>
    <row r="34">
      <c r="E34" s="186"/>
      <c r="F34" s="181"/>
      <c r="G34" s="181"/>
      <c r="H34" s="181"/>
      <c r="I34" s="183"/>
      <c r="J34" s="184"/>
      <c r="K34" s="183"/>
      <c r="L34" s="183"/>
      <c r="M34" s="185"/>
    </row>
    <row r="35">
      <c r="E35" s="186"/>
      <c r="F35" s="181"/>
      <c r="G35" s="181"/>
      <c r="H35" s="181"/>
      <c r="I35" s="183"/>
      <c r="J35" s="184"/>
      <c r="K35" s="183"/>
      <c r="L35" s="183"/>
      <c r="M35" s="185"/>
    </row>
    <row r="36">
      <c r="E36" s="186"/>
      <c r="F36" s="181"/>
      <c r="G36" s="181"/>
      <c r="H36" s="181"/>
      <c r="I36" s="183"/>
      <c r="J36" s="184"/>
      <c r="K36" s="183"/>
      <c r="L36" s="183"/>
      <c r="M36" s="185"/>
    </row>
    <row r="37">
      <c r="E37" s="186"/>
      <c r="F37" s="181"/>
      <c r="G37" s="181"/>
      <c r="H37" s="181"/>
      <c r="I37" s="183"/>
      <c r="J37" s="184"/>
      <c r="K37" s="183"/>
      <c r="L37" s="183"/>
      <c r="M37" s="185"/>
    </row>
    <row r="38">
      <c r="E38" s="186"/>
      <c r="F38" s="181"/>
      <c r="G38" s="181"/>
      <c r="H38" s="181"/>
      <c r="I38" s="183"/>
      <c r="J38" s="184"/>
      <c r="K38" s="183"/>
      <c r="L38" s="183"/>
      <c r="M38" s="185"/>
    </row>
    <row r="39">
      <c r="E39" s="186"/>
      <c r="F39" s="181"/>
      <c r="G39" s="181"/>
      <c r="H39" s="181"/>
      <c r="I39" s="183"/>
      <c r="J39" s="184"/>
      <c r="K39" s="183"/>
      <c r="L39" s="183"/>
      <c r="M39" s="185"/>
    </row>
    <row r="40">
      <c r="E40" s="186"/>
      <c r="F40" s="181"/>
      <c r="G40" s="181"/>
      <c r="H40" s="181"/>
      <c r="I40" s="183"/>
      <c r="J40" s="184"/>
      <c r="K40" s="183"/>
      <c r="L40" s="183"/>
      <c r="M40" s="185"/>
    </row>
    <row r="41">
      <c r="E41" s="186"/>
      <c r="F41" s="181"/>
      <c r="G41" s="181"/>
      <c r="H41" s="181"/>
      <c r="I41" s="183"/>
      <c r="J41" s="184"/>
      <c r="K41" s="183"/>
      <c r="L41" s="183"/>
      <c r="M41" s="185"/>
    </row>
    <row r="42">
      <c r="E42" s="186"/>
      <c r="F42" s="181"/>
      <c r="G42" s="181"/>
      <c r="H42" s="181"/>
      <c r="I42" s="183"/>
      <c r="J42" s="184"/>
      <c r="K42" s="183"/>
      <c r="L42" s="183"/>
      <c r="M42" s="185"/>
    </row>
    <row r="43">
      <c r="E43" s="186"/>
      <c r="F43" s="181"/>
      <c r="G43" s="181"/>
      <c r="H43" s="181"/>
      <c r="I43" s="183"/>
      <c r="J43" s="184"/>
      <c r="K43" s="183"/>
      <c r="L43" s="183"/>
      <c r="M43" s="185"/>
    </row>
    <row r="44">
      <c r="E44" s="186"/>
      <c r="F44" s="181"/>
      <c r="G44" s="181"/>
      <c r="H44" s="181"/>
      <c r="I44" s="183"/>
      <c r="J44" s="184"/>
      <c r="K44" s="183"/>
      <c r="L44" s="183"/>
      <c r="M44" s="185"/>
    </row>
    <row r="45">
      <c r="E45" s="186"/>
      <c r="F45" s="181"/>
      <c r="G45" s="181"/>
      <c r="H45" s="181"/>
      <c r="I45" s="183"/>
      <c r="J45" s="184"/>
      <c r="K45" s="183"/>
      <c r="L45" s="183"/>
      <c r="M45" s="185"/>
    </row>
    <row r="46">
      <c r="E46" s="186"/>
      <c r="F46" s="181"/>
      <c r="G46" s="181"/>
      <c r="H46" s="181"/>
      <c r="I46" s="183"/>
      <c r="J46" s="184"/>
      <c r="K46" s="183"/>
      <c r="L46" s="183"/>
      <c r="M46" s="185"/>
    </row>
    <row r="47">
      <c r="E47" s="186"/>
      <c r="F47" s="181"/>
      <c r="G47" s="181"/>
      <c r="H47" s="181"/>
      <c r="I47" s="183"/>
      <c r="J47" s="191"/>
      <c r="K47" s="192"/>
      <c r="L47" s="183"/>
      <c r="M47" s="185"/>
    </row>
    <row r="48">
      <c r="E48" s="186"/>
      <c r="F48" s="181"/>
      <c r="G48" s="181"/>
      <c r="H48" s="181"/>
    </row>
    <row r="49">
      <c r="E49" s="186"/>
      <c r="F49" s="181"/>
      <c r="G49" s="181"/>
      <c r="H49" s="181"/>
    </row>
    <row r="50">
      <c r="E50" s="186"/>
      <c r="F50" s="181"/>
      <c r="G50" s="181"/>
      <c r="H50" s="181"/>
    </row>
    <row r="51">
      <c r="E51" s="186"/>
      <c r="F51" s="181"/>
      <c r="G51" s="181"/>
      <c r="H51" s="181"/>
    </row>
    <row r="52">
      <c r="E52" s="193"/>
      <c r="F52" s="194"/>
      <c r="G52" s="181"/>
      <c r="H52" s="181"/>
    </row>
  </sheetData>
  <mergeCells count="1">
    <mergeCell ref="B7:C7"/>
  </mergeCells>
  <hyperlinks>
    <hyperlink r:id="rId1" ref="A2"/>
    <hyperlink r:id="rId2" ref="F2"/>
    <hyperlink r:id="rId3" ref="K2"/>
    <hyperlink r:id="rId4" ref="O2"/>
    <hyperlink r:id="rId5" ref="K3"/>
    <hyperlink r:id="rId6" ref="K4"/>
    <hyperlink r:id="rId7" ref="B5"/>
    <hyperlink r:id="rId8" ref="F10"/>
    <hyperlink r:id="rId9" ref="K23"/>
    <hyperlink r:id="rId10" ref="K24"/>
    <hyperlink r:id="rId11" ref="K28"/>
    <hyperlink r:id="rId12" ref="K31"/>
    <hyperlink r:id="rId13" ref="K32"/>
  </hyperlinks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8.71"/>
  </cols>
  <sheetData>
    <row r="1">
      <c r="A1" s="141" t="s">
        <v>503</v>
      </c>
      <c r="B1" s="141" t="s">
        <v>504</v>
      </c>
      <c r="C1" s="43" t="s">
        <v>440</v>
      </c>
    </row>
    <row r="2">
      <c r="A2" s="91" t="s">
        <v>184</v>
      </c>
      <c r="B2" s="91" t="s">
        <v>505</v>
      </c>
      <c r="C2" s="43"/>
    </row>
    <row r="3">
      <c r="A3" s="91" t="s">
        <v>184</v>
      </c>
      <c r="B3" s="91" t="s">
        <v>162</v>
      </c>
      <c r="C3" s="43"/>
    </row>
    <row r="4">
      <c r="A4" s="43" t="s">
        <v>506</v>
      </c>
      <c r="B4" s="91" t="s">
        <v>507</v>
      </c>
      <c r="C4" s="115" t="s">
        <v>508</v>
      </c>
      <c r="D4" s="58"/>
      <c r="E4" s="58"/>
    </row>
    <row r="5">
      <c r="A5" s="43" t="s">
        <v>506</v>
      </c>
      <c r="B5" s="91" t="s">
        <v>509</v>
      </c>
      <c r="C5" s="195" t="s">
        <v>510</v>
      </c>
      <c r="D5" s="196"/>
      <c r="E5" s="58"/>
    </row>
    <row r="6">
      <c r="A6" s="43" t="s">
        <v>506</v>
      </c>
      <c r="B6" s="91" t="s">
        <v>511</v>
      </c>
      <c r="C6" s="197" t="s">
        <v>512</v>
      </c>
      <c r="D6" s="196"/>
      <c r="E6" s="196"/>
    </row>
    <row r="7">
      <c r="A7" s="43" t="s">
        <v>283</v>
      </c>
      <c r="B7" s="43" t="s">
        <v>199</v>
      </c>
      <c r="C7" s="43" t="s">
        <v>513</v>
      </c>
    </row>
    <row r="8">
      <c r="A8" s="43" t="s">
        <v>514</v>
      </c>
      <c r="B8" s="43" t="s">
        <v>36</v>
      </c>
      <c r="C8" s="43" t="s">
        <v>515</v>
      </c>
    </row>
    <row r="9">
      <c r="A9" s="43" t="s">
        <v>283</v>
      </c>
      <c r="B9" s="43" t="s">
        <v>516</v>
      </c>
      <c r="C9" s="43" t="s">
        <v>517</v>
      </c>
    </row>
    <row r="10">
      <c r="A10" s="43" t="s">
        <v>283</v>
      </c>
      <c r="B10" s="43" t="s">
        <v>518</v>
      </c>
      <c r="C10" s="43" t="s">
        <v>519</v>
      </c>
    </row>
    <row r="11">
      <c r="A11" s="43" t="s">
        <v>520</v>
      </c>
      <c r="B11" s="43" t="s">
        <v>521</v>
      </c>
      <c r="C11" s="43" t="s">
        <v>522</v>
      </c>
    </row>
    <row r="12">
      <c r="A12" s="43" t="s">
        <v>520</v>
      </c>
      <c r="B12" s="43" t="s">
        <v>80</v>
      </c>
      <c r="C12" s="43" t="s">
        <v>523</v>
      </c>
    </row>
    <row r="13">
      <c r="A13" s="43" t="s">
        <v>524</v>
      </c>
      <c r="B13" s="43" t="s">
        <v>525</v>
      </c>
      <c r="C13" s="43" t="s">
        <v>526</v>
      </c>
    </row>
    <row r="14">
      <c r="A14" s="115" t="s">
        <v>524</v>
      </c>
      <c r="B14" s="91" t="s">
        <v>64</v>
      </c>
      <c r="C14" s="195" t="s">
        <v>527</v>
      </c>
      <c r="D14" s="196"/>
      <c r="E14" s="58"/>
    </row>
    <row r="15">
      <c r="A15" s="43" t="s">
        <v>528</v>
      </c>
      <c r="B15" s="43" t="s">
        <v>32</v>
      </c>
      <c r="C15" s="43" t="s">
        <v>529</v>
      </c>
    </row>
    <row r="16">
      <c r="A16" s="43" t="s">
        <v>528</v>
      </c>
      <c r="B16" s="43" t="s">
        <v>530</v>
      </c>
      <c r="C16" s="43" t="s">
        <v>531</v>
      </c>
    </row>
    <row r="17">
      <c r="A17" s="91" t="s">
        <v>528</v>
      </c>
      <c r="B17" s="91" t="s">
        <v>532</v>
      </c>
      <c r="C17" s="198" t="s">
        <v>533</v>
      </c>
      <c r="D17" s="58"/>
    </row>
    <row r="18">
      <c r="A18" s="91" t="s">
        <v>528</v>
      </c>
      <c r="B18" s="91" t="s">
        <v>88</v>
      </c>
      <c r="C18" s="195" t="s">
        <v>534</v>
      </c>
      <c r="D18" s="58"/>
    </row>
    <row r="19">
      <c r="A19" s="43" t="s">
        <v>528</v>
      </c>
      <c r="B19" s="43" t="s">
        <v>535</v>
      </c>
      <c r="C19" s="43" t="s">
        <v>536</v>
      </c>
    </row>
    <row r="20">
      <c r="A20" s="91" t="s">
        <v>528</v>
      </c>
      <c r="B20" s="91" t="s">
        <v>537</v>
      </c>
      <c r="C20" s="91" t="s">
        <v>538</v>
      </c>
    </row>
    <row r="21">
      <c r="A21" s="91" t="s">
        <v>528</v>
      </c>
      <c r="B21" s="43" t="s">
        <v>74</v>
      </c>
      <c r="C21" s="43" t="s">
        <v>539</v>
      </c>
    </row>
    <row r="22">
      <c r="A22" s="91" t="s">
        <v>528</v>
      </c>
      <c r="B22" s="43" t="s">
        <v>540</v>
      </c>
      <c r="C22" s="43" t="s">
        <v>541</v>
      </c>
    </row>
    <row r="23">
      <c r="A23" s="4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32.86"/>
  </cols>
  <sheetData>
    <row r="1">
      <c r="A1" s="43" t="s">
        <v>177</v>
      </c>
    </row>
    <row r="2">
      <c r="A2" s="43" t="s">
        <v>206</v>
      </c>
    </row>
    <row r="3">
      <c r="A3" s="43" t="s">
        <v>542</v>
      </c>
    </row>
    <row r="4">
      <c r="A4" s="43" t="s">
        <v>543</v>
      </c>
    </row>
    <row r="5">
      <c r="A5" s="43" t="s">
        <v>544</v>
      </c>
    </row>
    <row r="6">
      <c r="A6" s="43" t="s">
        <v>511</v>
      </c>
    </row>
    <row r="7">
      <c r="A7" s="43" t="s">
        <v>545</v>
      </c>
    </row>
    <row r="8">
      <c r="A8" s="43" t="s">
        <v>546</v>
      </c>
    </row>
    <row r="9">
      <c r="A9" s="43">
        <v>890.0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20.29"/>
    <col customWidth="1" min="13" max="13" width="22.71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6" t="s">
        <v>13</v>
      </c>
      <c r="N1" s="2"/>
      <c r="O1" s="2"/>
      <c r="P1" s="1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9" t="s">
        <v>14</v>
      </c>
      <c r="B2" s="9"/>
      <c r="C2" s="9"/>
      <c r="D2" s="11"/>
      <c r="E2" s="9">
        <v>1.0</v>
      </c>
      <c r="F2" s="9"/>
      <c r="G2" s="9">
        <v>2014.0</v>
      </c>
      <c r="H2" s="9" t="s">
        <v>16</v>
      </c>
      <c r="I2" s="13"/>
      <c r="J2" s="9"/>
      <c r="K2" s="13"/>
      <c r="L2" s="21" t="s">
        <v>17</v>
      </c>
      <c r="M2" s="26" t="str">
        <f t="shared" ref="M2:M11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http://taeyoonchoi.com/urban-programming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9" t="s">
        <v>14</v>
      </c>
      <c r="B3" s="28" t="s">
        <v>20</v>
      </c>
      <c r="C3" s="9"/>
      <c r="D3" s="11"/>
      <c r="E3" s="9">
        <v>2.0</v>
      </c>
      <c r="F3" s="9"/>
      <c r="G3" s="9"/>
      <c r="H3" s="9" t="s">
        <v>21</v>
      </c>
      <c r="I3" s="13"/>
      <c r="J3" s="9" t="s">
        <v>22</v>
      </c>
      <c r="K3" s="9" t="s">
        <v>23</v>
      </c>
      <c r="L3" s="21" t="s">
        <v>24</v>
      </c>
      <c r="M3" s="26" t="str">
        <f t="shared" si="1"/>
        <v>http://taeyoonchoi.com/urban-programming/urban-programming-101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9" t="s">
        <v>14</v>
      </c>
      <c r="B4" s="28" t="s">
        <v>20</v>
      </c>
      <c r="C4" s="9" t="s">
        <v>25</v>
      </c>
      <c r="D4" s="11" t="s">
        <v>26</v>
      </c>
      <c r="E4" s="9">
        <v>3.0</v>
      </c>
      <c r="F4" s="9"/>
      <c r="G4" s="9"/>
      <c r="H4" s="9" t="s">
        <v>21</v>
      </c>
      <c r="I4" s="13"/>
      <c r="J4" s="9" t="s">
        <v>22</v>
      </c>
      <c r="K4" s="9"/>
      <c r="L4" s="21" t="s">
        <v>27</v>
      </c>
      <c r="M4" s="26" t="str">
        <f t="shared" si="1"/>
        <v>http://taeyoonchoi.com/urban-programming/urban-programming-101/stage-directions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9" t="s">
        <v>14</v>
      </c>
      <c r="B5" s="28" t="s">
        <v>20</v>
      </c>
      <c r="C5" s="9" t="s">
        <v>28</v>
      </c>
      <c r="D5" s="11" t="s">
        <v>29</v>
      </c>
      <c r="E5" s="9">
        <v>3.0</v>
      </c>
      <c r="F5" s="9"/>
      <c r="G5" s="9">
        <v>2008.0</v>
      </c>
      <c r="H5" s="9" t="s">
        <v>30</v>
      </c>
      <c r="I5" s="13"/>
      <c r="J5" s="9"/>
      <c r="K5" s="9"/>
      <c r="L5" s="21" t="s">
        <v>31</v>
      </c>
      <c r="M5" s="26" t="str">
        <f t="shared" si="1"/>
        <v>http://taeyoonchoi.com/urban-programming/urban-programming-101/skopje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9" t="s">
        <v>14</v>
      </c>
      <c r="B6" s="33" t="s">
        <v>25</v>
      </c>
      <c r="C6" s="33" t="s">
        <v>32</v>
      </c>
      <c r="D6" s="34" t="s">
        <v>33</v>
      </c>
      <c r="E6" s="33">
        <v>3.0</v>
      </c>
      <c r="F6" s="33"/>
      <c r="G6" s="33">
        <v>2010.0</v>
      </c>
      <c r="H6" s="27"/>
      <c r="I6" s="27"/>
      <c r="J6" s="33" t="s">
        <v>34</v>
      </c>
      <c r="K6" s="27"/>
      <c r="L6" s="35" t="s">
        <v>35</v>
      </c>
      <c r="M6" s="26" t="str">
        <f t="shared" si="1"/>
        <v>http://taeyoonchoi.com/urban-programming/stage-directions/performance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9" t="s">
        <v>14</v>
      </c>
      <c r="B7" s="33" t="s">
        <v>25</v>
      </c>
      <c r="C7" s="9" t="s">
        <v>36</v>
      </c>
      <c r="D7" s="11" t="s">
        <v>37</v>
      </c>
      <c r="E7" s="9">
        <v>3.0</v>
      </c>
      <c r="F7" s="13"/>
      <c r="G7" s="13"/>
      <c r="H7" s="13"/>
      <c r="I7" s="13"/>
      <c r="J7" s="13"/>
      <c r="K7" s="13"/>
      <c r="L7" s="35" t="s">
        <v>38</v>
      </c>
      <c r="M7" s="26" t="str">
        <f t="shared" si="1"/>
        <v>http://taeyoonchoi.com/urban-programming/stage-directions/book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9" t="s">
        <v>14</v>
      </c>
      <c r="B8" s="9" t="s">
        <v>41</v>
      </c>
      <c r="C8" s="9" t="s">
        <v>42</v>
      </c>
      <c r="D8" s="11" t="s">
        <v>43</v>
      </c>
      <c r="E8" s="9">
        <v>3.0</v>
      </c>
      <c r="F8" s="9"/>
      <c r="G8" s="9">
        <v>2006.0</v>
      </c>
      <c r="H8" s="13"/>
      <c r="I8" s="9" t="s">
        <v>44</v>
      </c>
      <c r="J8" s="9" t="s">
        <v>45</v>
      </c>
      <c r="K8" s="13"/>
      <c r="L8" s="35" t="s">
        <v>46</v>
      </c>
      <c r="M8" s="26" t="str">
        <f t="shared" si="1"/>
        <v>http://taeyoonchoi.com/urban-programming/mtis/tent-house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9" t="s">
        <v>14</v>
      </c>
      <c r="B9" s="9" t="s">
        <v>41</v>
      </c>
      <c r="C9" s="9" t="s">
        <v>47</v>
      </c>
      <c r="D9" s="11" t="s">
        <v>49</v>
      </c>
      <c r="E9" s="9">
        <v>3.0</v>
      </c>
      <c r="F9" s="13"/>
      <c r="G9" s="13"/>
      <c r="H9" s="13"/>
      <c r="I9" s="13"/>
      <c r="J9" s="13"/>
      <c r="K9" s="13"/>
      <c r="L9" s="35" t="s">
        <v>51</v>
      </c>
      <c r="M9" s="26" t="str">
        <f t="shared" si="1"/>
        <v>http://taeyoonchoi.com/urban-programming/mtis/box-city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9" t="s">
        <v>14</v>
      </c>
      <c r="B10" s="9" t="s">
        <v>53</v>
      </c>
      <c r="C10" s="9" t="s">
        <v>32</v>
      </c>
      <c r="D10" s="11" t="s">
        <v>33</v>
      </c>
      <c r="E10" s="9">
        <v>3.0</v>
      </c>
      <c r="F10" s="13"/>
      <c r="G10" s="13"/>
      <c r="H10" s="13"/>
      <c r="I10" s="13"/>
      <c r="J10" s="13"/>
      <c r="K10" s="13"/>
      <c r="L10" s="35" t="s">
        <v>56</v>
      </c>
      <c r="M10" s="26" t="str">
        <f t="shared" si="1"/>
        <v>http://taeyoonchoi.com/urban-programming/grey-belt/performance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A11" s="9" t="s">
        <v>14</v>
      </c>
      <c r="B11" s="39" t="s">
        <v>59</v>
      </c>
      <c r="C11" s="40"/>
      <c r="D11" s="11"/>
      <c r="E11" s="9">
        <v>3.0</v>
      </c>
      <c r="F11" s="41"/>
      <c r="G11" s="41">
        <v>2007.0</v>
      </c>
      <c r="H11" s="42" t="s">
        <v>64</v>
      </c>
      <c r="I11" s="42"/>
      <c r="J11" s="9"/>
      <c r="K11" s="13"/>
      <c r="L11" s="35" t="s">
        <v>65</v>
      </c>
      <c r="M11" s="26" t="str">
        <f t="shared" si="1"/>
        <v>http://taeyoonchoi.com/urban-programming/diy-urban-camping/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>
      <c r="A12" s="9" t="s">
        <v>14</v>
      </c>
      <c r="B12" s="44" t="s">
        <v>69</v>
      </c>
      <c r="C12" s="40" t="s">
        <v>37</v>
      </c>
      <c r="D12" s="46" t="s">
        <v>37</v>
      </c>
      <c r="E12" s="41">
        <v>3.0</v>
      </c>
      <c r="F12" s="41"/>
      <c r="G12" s="41">
        <v>2012.0</v>
      </c>
      <c r="H12" s="44" t="s">
        <v>71</v>
      </c>
      <c r="I12" s="33" t="s">
        <v>72</v>
      </c>
      <c r="J12" s="35" t="s">
        <v>73</v>
      </c>
      <c r="K12" s="13"/>
      <c r="L12" s="35" t="s">
        <v>76</v>
      </c>
      <c r="M12" s="51" t="s">
        <v>79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>
      <c r="A13" s="9" t="s">
        <v>14</v>
      </c>
      <c r="B13" s="44" t="s">
        <v>69</v>
      </c>
      <c r="C13" s="40" t="s">
        <v>82</v>
      </c>
      <c r="D13" s="46" t="s">
        <v>82</v>
      </c>
      <c r="E13" s="41">
        <v>3.0</v>
      </c>
      <c r="F13" s="41"/>
      <c r="G13" s="41">
        <v>2012.0</v>
      </c>
      <c r="H13" s="40" t="s">
        <v>84</v>
      </c>
      <c r="I13" s="42"/>
      <c r="J13" s="13"/>
      <c r="K13" s="13"/>
      <c r="L13" s="27"/>
      <c r="M13" s="51" t="s">
        <v>85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>
      <c r="A14" s="9" t="s">
        <v>14</v>
      </c>
      <c r="B14" s="44" t="s">
        <v>69</v>
      </c>
      <c r="C14" s="40" t="s">
        <v>74</v>
      </c>
      <c r="D14" s="46" t="s">
        <v>91</v>
      </c>
      <c r="E14" s="41">
        <v>3.0</v>
      </c>
      <c r="F14" s="41"/>
      <c r="G14" s="41">
        <v>2012.0</v>
      </c>
      <c r="H14" s="40"/>
      <c r="I14" s="42"/>
      <c r="J14" s="13"/>
      <c r="K14" s="13"/>
      <c r="L14" s="27"/>
      <c r="M14" s="51" t="s">
        <v>92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>
      <c r="A15" s="9" t="s">
        <v>14</v>
      </c>
      <c r="B15" s="44" t="s">
        <v>69</v>
      </c>
      <c r="C15" s="44" t="s">
        <v>93</v>
      </c>
      <c r="D15" s="46" t="s">
        <v>94</v>
      </c>
      <c r="E15" s="57">
        <v>3.0</v>
      </c>
      <c r="F15" s="57"/>
      <c r="G15" s="57">
        <v>2011.0</v>
      </c>
      <c r="H15" s="44" t="s">
        <v>93</v>
      </c>
      <c r="I15" s="44" t="s">
        <v>95</v>
      </c>
      <c r="J15" s="9" t="s">
        <v>96</v>
      </c>
      <c r="K15" s="13"/>
      <c r="L15" s="35" t="s">
        <v>97</v>
      </c>
      <c r="M15" s="51" t="s">
        <v>103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>
      <c r="A16" s="9" t="s">
        <v>14</v>
      </c>
      <c r="B16" s="60" t="s">
        <v>104</v>
      </c>
      <c r="C16" s="40"/>
      <c r="D16" s="46"/>
      <c r="E16" s="57">
        <v>2.0</v>
      </c>
      <c r="F16" s="40"/>
      <c r="G16" s="40"/>
      <c r="H16" s="40"/>
      <c r="I16" s="42"/>
      <c r="J16" s="42"/>
      <c r="K16" s="42"/>
      <c r="L16" s="61" t="s">
        <v>105</v>
      </c>
      <c r="M16" s="26" t="str">
        <f t="shared" ref="M16:M19" si="2">if(E16=3, concatenate("http://taeyoonchoi.com/",lower(substitute(A16," ","-")),"/",lower(substitute(B16," ","-")),"/",lower(substitute(D16," ","-"))),if(E16=2,concatenate("http://taeyoonchoi.com/",lower(substitute(A16," ","-")),"/",lower(substitute(B16," ","-"))),concatenate("http://taeyoonchoi.com/",lower(substitute(A16," ","-")))))</f>
        <v>http://taeyoonchoi.com/urban-programming/tourist-manifesto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>
      <c r="A17" s="9" t="s">
        <v>14</v>
      </c>
      <c r="B17" s="9" t="s">
        <v>128</v>
      </c>
      <c r="C17" s="9"/>
      <c r="D17" s="46"/>
      <c r="E17" s="57">
        <v>2.0</v>
      </c>
      <c r="F17" s="9"/>
      <c r="G17" s="9">
        <v>2015.0</v>
      </c>
      <c r="H17" s="9" t="s">
        <v>131</v>
      </c>
      <c r="I17" s="13"/>
      <c r="J17" s="13"/>
      <c r="K17" s="13"/>
      <c r="L17" s="35" t="s">
        <v>133</v>
      </c>
      <c r="M17" s="26" t="str">
        <f t="shared" si="2"/>
        <v>http://taeyoonchoi.com/urban-programming/random-access-city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>
      <c r="A18" s="9" t="s">
        <v>14</v>
      </c>
      <c r="B18" s="9" t="s">
        <v>135</v>
      </c>
      <c r="C18" s="9" t="s">
        <v>32</v>
      </c>
      <c r="D18" s="11" t="s">
        <v>33</v>
      </c>
      <c r="E18" s="9">
        <v>3.0</v>
      </c>
      <c r="F18" s="9"/>
      <c r="G18" s="9"/>
      <c r="H18" s="9"/>
      <c r="I18" s="13"/>
      <c r="J18" s="13"/>
      <c r="K18" s="13"/>
      <c r="L18" s="33"/>
      <c r="M18" s="26" t="str">
        <f t="shared" si="2"/>
        <v>http://taeyoonchoi.com/urban-programming/against-architecture/performance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>
      <c r="A19" s="9" t="s">
        <v>14</v>
      </c>
      <c r="B19" s="9" t="s">
        <v>139</v>
      </c>
      <c r="C19" s="9"/>
      <c r="D19" s="11"/>
      <c r="E19" s="9">
        <v>2.0</v>
      </c>
      <c r="F19" s="9"/>
      <c r="G19" s="9">
        <v>2009.0</v>
      </c>
      <c r="H19" s="9"/>
      <c r="I19" s="13"/>
      <c r="J19" s="13"/>
      <c r="K19" s="13"/>
      <c r="L19" s="35" t="s">
        <v>140</v>
      </c>
      <c r="M19" s="26" t="str">
        <f t="shared" si="2"/>
        <v>http://taeyoonchoi.com/urban-programming/how-to-produce-micro-public-spaces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>
      <c r="N20" s="27"/>
      <c r="O20" s="27"/>
    </row>
    <row r="21">
      <c r="N21" s="27"/>
      <c r="O21" s="27"/>
    </row>
    <row r="22">
      <c r="N22" s="27"/>
      <c r="O22" s="27"/>
    </row>
    <row r="23">
      <c r="N23" s="27"/>
      <c r="O23" s="27"/>
    </row>
    <row r="24">
      <c r="N24" s="27"/>
      <c r="O24" s="27"/>
    </row>
    <row r="25">
      <c r="N25" s="27"/>
      <c r="O25" s="27"/>
    </row>
    <row r="26">
      <c r="N26" s="27"/>
      <c r="O26" s="27"/>
    </row>
    <row r="27">
      <c r="N27" s="27"/>
      <c r="O27" s="27"/>
    </row>
    <row r="28">
      <c r="N28" s="27"/>
      <c r="O28" s="27"/>
    </row>
    <row r="29">
      <c r="N29" s="27"/>
      <c r="O29" s="27"/>
    </row>
    <row r="30">
      <c r="N30" s="27"/>
      <c r="O30" s="27"/>
    </row>
    <row r="31">
      <c r="N31" s="27"/>
      <c r="O31" s="27"/>
    </row>
    <row r="32">
      <c r="N32" s="27"/>
      <c r="O32" s="27"/>
    </row>
    <row r="33">
      <c r="N33" s="27"/>
      <c r="O33" s="27"/>
    </row>
    <row r="34">
      <c r="N34" s="27"/>
      <c r="O34" s="27"/>
    </row>
    <row r="35">
      <c r="N35" s="27"/>
      <c r="O35" s="27"/>
    </row>
    <row r="36">
      <c r="N36" s="27"/>
      <c r="O36" s="27"/>
    </row>
    <row r="37">
      <c r="N37" s="27"/>
      <c r="O37" s="27"/>
    </row>
    <row r="38">
      <c r="N38" s="27"/>
      <c r="O38" s="27"/>
    </row>
    <row r="39">
      <c r="N39" s="27"/>
      <c r="O39" s="27"/>
    </row>
    <row r="40">
      <c r="N40" s="27"/>
      <c r="O40" s="27"/>
    </row>
    <row r="41">
      <c r="N41" s="27"/>
      <c r="O41" s="27"/>
    </row>
    <row r="42">
      <c r="N42" s="27"/>
      <c r="O42" s="27"/>
    </row>
    <row r="43">
      <c r="N43" s="27"/>
      <c r="O43" s="27"/>
    </row>
    <row r="44">
      <c r="N44" s="27"/>
      <c r="O44" s="27"/>
    </row>
    <row r="45">
      <c r="N45" s="27"/>
      <c r="O45" s="27"/>
    </row>
    <row r="46">
      <c r="N46" s="27"/>
      <c r="O46" s="27"/>
    </row>
    <row r="47">
      <c r="N47" s="27"/>
      <c r="O47" s="27"/>
    </row>
    <row r="48">
      <c r="N48" s="27"/>
      <c r="O48" s="27"/>
    </row>
    <row r="49">
      <c r="N49" s="27"/>
      <c r="O49" s="27"/>
    </row>
    <row r="50">
      <c r="N50" s="27"/>
      <c r="O50" s="27"/>
    </row>
    <row r="51">
      <c r="N51" s="27"/>
      <c r="O51" s="27"/>
    </row>
    <row r="52">
      <c r="N52" s="27"/>
      <c r="O52" s="27"/>
    </row>
    <row r="53">
      <c r="N53" s="27"/>
      <c r="O53" s="27"/>
    </row>
    <row r="54">
      <c r="N54" s="27"/>
      <c r="O54" s="27"/>
    </row>
    <row r="55">
      <c r="N55" s="27"/>
      <c r="O55" s="27"/>
    </row>
    <row r="56">
      <c r="N56" s="27"/>
      <c r="O56" s="27"/>
    </row>
    <row r="57">
      <c r="N57" s="27"/>
      <c r="O57" s="27"/>
    </row>
    <row r="58">
      <c r="N58" s="27"/>
      <c r="O58" s="27"/>
    </row>
    <row r="59">
      <c r="N59" s="27"/>
      <c r="O59" s="27"/>
    </row>
    <row r="60">
      <c r="N60" s="27"/>
      <c r="O60" s="27"/>
    </row>
    <row r="61">
      <c r="N61" s="27"/>
      <c r="O61" s="27"/>
    </row>
    <row r="62">
      <c r="N62" s="27"/>
      <c r="O62" s="27"/>
    </row>
    <row r="63">
      <c r="N63" s="27"/>
      <c r="O63" s="27"/>
    </row>
    <row r="64">
      <c r="N64" s="27"/>
      <c r="O64" s="27"/>
    </row>
    <row r="65">
      <c r="N65" s="27"/>
      <c r="O65" s="27"/>
    </row>
    <row r="66">
      <c r="N66" s="27"/>
      <c r="O66" s="27"/>
    </row>
    <row r="67">
      <c r="N67" s="27"/>
      <c r="O67" s="27"/>
    </row>
    <row r="68">
      <c r="N68" s="27"/>
      <c r="O68" s="27"/>
    </row>
    <row r="69">
      <c r="N69" s="27"/>
      <c r="O69" s="27"/>
    </row>
    <row r="70">
      <c r="N70" s="27"/>
      <c r="O70" s="27"/>
    </row>
    <row r="71">
      <c r="N71" s="27"/>
      <c r="O71" s="27"/>
    </row>
    <row r="72">
      <c r="N72" s="27"/>
      <c r="O72" s="27"/>
    </row>
    <row r="73">
      <c r="N73" s="27"/>
      <c r="O73" s="27"/>
    </row>
    <row r="74">
      <c r="N74" s="27"/>
      <c r="O74" s="27"/>
    </row>
    <row r="75">
      <c r="N75" s="27"/>
      <c r="O75" s="27"/>
    </row>
    <row r="76">
      <c r="N76" s="27"/>
      <c r="O76" s="27"/>
    </row>
    <row r="77">
      <c r="N77" s="27"/>
      <c r="O77" s="27"/>
    </row>
    <row r="78">
      <c r="N78" s="27"/>
      <c r="O78" s="27"/>
    </row>
    <row r="79">
      <c r="N79" s="27"/>
      <c r="O79" s="27"/>
    </row>
    <row r="80">
      <c r="N80" s="27"/>
      <c r="O80" s="27"/>
    </row>
    <row r="81">
      <c r="N81" s="27"/>
      <c r="O81" s="27"/>
    </row>
    <row r="82">
      <c r="N82" s="27"/>
      <c r="O82" s="27"/>
    </row>
    <row r="83">
      <c r="N83" s="27"/>
      <c r="O83" s="27"/>
    </row>
    <row r="84">
      <c r="N84" s="27"/>
      <c r="O84" s="27"/>
    </row>
    <row r="85">
      <c r="N85" s="27"/>
      <c r="O85" s="27"/>
    </row>
    <row r="86">
      <c r="N86" s="27"/>
      <c r="O86" s="27"/>
    </row>
    <row r="87">
      <c r="N87" s="27"/>
      <c r="O87" s="27"/>
    </row>
    <row r="88">
      <c r="N88" s="27"/>
      <c r="O88" s="27"/>
    </row>
    <row r="89">
      <c r="N89" s="27"/>
      <c r="O89" s="27"/>
    </row>
    <row r="90">
      <c r="N90" s="27"/>
      <c r="O90" s="27"/>
    </row>
    <row r="91">
      <c r="N91" s="27"/>
      <c r="O91" s="27"/>
    </row>
    <row r="92">
      <c r="N92" s="27"/>
      <c r="O92" s="27"/>
    </row>
    <row r="93">
      <c r="N93" s="27"/>
      <c r="O93" s="27"/>
    </row>
    <row r="94">
      <c r="N94" s="27"/>
      <c r="O94" s="27"/>
    </row>
    <row r="95">
      <c r="N95" s="27"/>
      <c r="O95" s="27"/>
    </row>
    <row r="96">
      <c r="N96" s="27"/>
      <c r="O96" s="27"/>
    </row>
    <row r="97">
      <c r="N97" s="27"/>
      <c r="O97" s="27"/>
    </row>
    <row r="98">
      <c r="N98" s="27"/>
      <c r="O98" s="27"/>
    </row>
    <row r="99">
      <c r="N99" s="27"/>
      <c r="O99" s="27"/>
    </row>
    <row r="100">
      <c r="N100" s="27"/>
      <c r="O100" s="27"/>
    </row>
    <row r="101">
      <c r="N101" s="27"/>
      <c r="O101" s="27"/>
    </row>
    <row r="102">
      <c r="N102" s="27"/>
      <c r="O102" s="27"/>
    </row>
    <row r="103">
      <c r="N103" s="27"/>
      <c r="O103" s="27"/>
    </row>
    <row r="104">
      <c r="N104" s="27"/>
      <c r="O104" s="27"/>
    </row>
    <row r="105">
      <c r="N105" s="27"/>
      <c r="O105" s="27"/>
    </row>
    <row r="106">
      <c r="N106" s="27"/>
      <c r="O106" s="27"/>
    </row>
    <row r="107">
      <c r="N107" s="27"/>
      <c r="O107" s="27"/>
    </row>
    <row r="108">
      <c r="N108" s="27"/>
      <c r="O108" s="27"/>
    </row>
    <row r="109">
      <c r="N109" s="27"/>
      <c r="O109" s="27"/>
    </row>
    <row r="110">
      <c r="N110" s="27"/>
      <c r="O110" s="27"/>
    </row>
    <row r="111">
      <c r="N111" s="27"/>
      <c r="O111" s="27"/>
    </row>
    <row r="112">
      <c r="N112" s="27"/>
      <c r="O112" s="27"/>
    </row>
    <row r="113">
      <c r="N113" s="27"/>
      <c r="O113" s="27"/>
    </row>
    <row r="114">
      <c r="N114" s="27"/>
      <c r="O114" s="27"/>
    </row>
    <row r="115">
      <c r="N115" s="27"/>
      <c r="O115" s="27"/>
    </row>
    <row r="116">
      <c r="N116" s="27"/>
      <c r="O116" s="27"/>
    </row>
    <row r="117">
      <c r="N117" s="27"/>
      <c r="O117" s="27"/>
    </row>
    <row r="118">
      <c r="N118" s="27"/>
      <c r="O118" s="27"/>
    </row>
    <row r="119">
      <c r="N119" s="27"/>
      <c r="O119" s="27"/>
    </row>
    <row r="120">
      <c r="N120" s="27"/>
      <c r="O120" s="27"/>
    </row>
    <row r="121">
      <c r="N121" s="27"/>
      <c r="O121" s="27"/>
    </row>
    <row r="122">
      <c r="N122" s="27"/>
      <c r="O122" s="27"/>
    </row>
    <row r="123">
      <c r="N123" s="27"/>
      <c r="O123" s="27"/>
    </row>
    <row r="124">
      <c r="N124" s="27"/>
      <c r="O124" s="27"/>
    </row>
    <row r="125">
      <c r="N125" s="27"/>
      <c r="O125" s="27"/>
    </row>
    <row r="126">
      <c r="N126" s="27"/>
      <c r="O126" s="27"/>
    </row>
    <row r="127">
      <c r="N127" s="27"/>
      <c r="O127" s="27"/>
    </row>
    <row r="128">
      <c r="N128" s="27"/>
      <c r="O128" s="27"/>
    </row>
    <row r="129">
      <c r="N129" s="27"/>
      <c r="O129" s="27"/>
    </row>
    <row r="130">
      <c r="N130" s="27"/>
      <c r="O130" s="27"/>
    </row>
    <row r="131">
      <c r="N131" s="27"/>
      <c r="O131" s="27"/>
    </row>
    <row r="132">
      <c r="N132" s="27"/>
      <c r="O132" s="27"/>
    </row>
    <row r="133">
      <c r="N133" s="27"/>
      <c r="O133" s="27"/>
    </row>
    <row r="134">
      <c r="N134" s="27"/>
      <c r="O134" s="27"/>
    </row>
    <row r="135">
      <c r="N135" s="27"/>
      <c r="O135" s="27"/>
    </row>
    <row r="136">
      <c r="N136" s="27"/>
      <c r="O136" s="27"/>
    </row>
    <row r="137">
      <c r="N137" s="27"/>
      <c r="O137" s="27"/>
    </row>
    <row r="138">
      <c r="N138" s="27"/>
      <c r="O138" s="27"/>
    </row>
    <row r="139">
      <c r="N139" s="27"/>
      <c r="O139" s="27"/>
    </row>
    <row r="140">
      <c r="N140" s="27"/>
      <c r="O140" s="27"/>
    </row>
    <row r="141">
      <c r="N141" s="27"/>
      <c r="O141" s="27"/>
    </row>
    <row r="142">
      <c r="N142" s="27"/>
      <c r="O142" s="27"/>
    </row>
    <row r="143">
      <c r="N143" s="27"/>
      <c r="O143" s="27"/>
    </row>
    <row r="144">
      <c r="N144" s="27"/>
      <c r="O144" s="27"/>
    </row>
    <row r="145">
      <c r="N145" s="27"/>
      <c r="O145" s="27"/>
    </row>
    <row r="146">
      <c r="N146" s="27"/>
      <c r="O146" s="27"/>
    </row>
    <row r="147">
      <c r="N147" s="27"/>
      <c r="O147" s="27"/>
    </row>
    <row r="148">
      <c r="N148" s="27"/>
      <c r="O148" s="27"/>
    </row>
    <row r="149">
      <c r="N149" s="27"/>
      <c r="O149" s="27"/>
    </row>
    <row r="150">
      <c r="N150" s="27"/>
      <c r="O150" s="27"/>
    </row>
    <row r="151">
      <c r="N151" s="27"/>
      <c r="O151" s="27"/>
    </row>
    <row r="152">
      <c r="N152" s="27"/>
      <c r="O152" s="27"/>
    </row>
    <row r="153">
      <c r="N153" s="27"/>
      <c r="O153" s="27"/>
    </row>
    <row r="154">
      <c r="N154" s="27"/>
      <c r="O154" s="27"/>
    </row>
    <row r="155">
      <c r="N155" s="27"/>
      <c r="O155" s="27"/>
    </row>
    <row r="156">
      <c r="N156" s="27"/>
      <c r="O156" s="27"/>
    </row>
    <row r="157">
      <c r="N157" s="27"/>
      <c r="O157" s="27"/>
    </row>
    <row r="158">
      <c r="N158" s="27"/>
      <c r="O158" s="27"/>
    </row>
    <row r="159">
      <c r="N159" s="27"/>
      <c r="O159" s="27"/>
    </row>
    <row r="160">
      <c r="N160" s="27"/>
      <c r="O160" s="27"/>
    </row>
    <row r="161">
      <c r="N161" s="27"/>
      <c r="O161" s="27"/>
    </row>
    <row r="162">
      <c r="N162" s="27"/>
      <c r="O162" s="27"/>
    </row>
    <row r="163">
      <c r="N163" s="27"/>
      <c r="O163" s="27"/>
    </row>
    <row r="164">
      <c r="N164" s="27"/>
      <c r="O164" s="27"/>
    </row>
    <row r="165">
      <c r="N165" s="27"/>
      <c r="O165" s="27"/>
    </row>
    <row r="166">
      <c r="N166" s="27"/>
      <c r="O166" s="27"/>
    </row>
    <row r="167">
      <c r="N167" s="27"/>
      <c r="O167" s="27"/>
    </row>
    <row r="168">
      <c r="N168" s="27"/>
      <c r="O168" s="27"/>
    </row>
    <row r="169">
      <c r="N169" s="27"/>
      <c r="O169" s="27"/>
    </row>
    <row r="170">
      <c r="N170" s="27"/>
      <c r="O170" s="27"/>
    </row>
    <row r="171">
      <c r="N171" s="27"/>
      <c r="O171" s="27"/>
    </row>
    <row r="172">
      <c r="N172" s="27"/>
      <c r="O172" s="27"/>
    </row>
    <row r="173">
      <c r="N173" s="27"/>
      <c r="O173" s="27"/>
    </row>
    <row r="174">
      <c r="N174" s="27"/>
      <c r="O174" s="27"/>
    </row>
    <row r="175">
      <c r="N175" s="27"/>
      <c r="O175" s="27"/>
    </row>
    <row r="176">
      <c r="N176" s="27"/>
      <c r="O176" s="27"/>
    </row>
    <row r="177">
      <c r="N177" s="27"/>
      <c r="O177" s="27"/>
    </row>
    <row r="178">
      <c r="N178" s="27"/>
      <c r="O178" s="27"/>
    </row>
    <row r="179">
      <c r="N179" s="27"/>
      <c r="O179" s="27"/>
    </row>
    <row r="180">
      <c r="N180" s="27"/>
      <c r="O180" s="27"/>
    </row>
    <row r="181">
      <c r="N181" s="27"/>
      <c r="O181" s="27"/>
    </row>
    <row r="182">
      <c r="N182" s="27"/>
      <c r="O182" s="27"/>
    </row>
    <row r="183">
      <c r="N183" s="27"/>
      <c r="O183" s="27"/>
    </row>
    <row r="184">
      <c r="N184" s="27"/>
      <c r="O184" s="27"/>
    </row>
    <row r="185">
      <c r="N185" s="27"/>
      <c r="O185" s="27"/>
    </row>
    <row r="186">
      <c r="N186" s="27"/>
      <c r="O186" s="27"/>
    </row>
    <row r="187">
      <c r="N187" s="27"/>
      <c r="O187" s="27"/>
    </row>
    <row r="188">
      <c r="N188" s="27"/>
      <c r="O188" s="27"/>
    </row>
    <row r="189">
      <c r="N189" s="27"/>
      <c r="O189" s="27"/>
    </row>
    <row r="190">
      <c r="N190" s="27"/>
      <c r="O190" s="27"/>
    </row>
    <row r="191">
      <c r="N191" s="27"/>
      <c r="O191" s="27"/>
    </row>
    <row r="192">
      <c r="N192" s="27"/>
      <c r="O192" s="27"/>
    </row>
    <row r="193">
      <c r="N193" s="27"/>
      <c r="O193" s="27"/>
    </row>
    <row r="194">
      <c r="N194" s="27"/>
      <c r="O194" s="27"/>
    </row>
    <row r="195">
      <c r="N195" s="27"/>
      <c r="O195" s="27"/>
    </row>
    <row r="196">
      <c r="N196" s="27"/>
      <c r="O196" s="27"/>
    </row>
    <row r="197">
      <c r="N197" s="27"/>
      <c r="O197" s="27"/>
    </row>
    <row r="198">
      <c r="N198" s="27"/>
      <c r="O198" s="27"/>
    </row>
    <row r="199">
      <c r="N199" s="27"/>
      <c r="O199" s="27"/>
    </row>
    <row r="200">
      <c r="N200" s="27"/>
      <c r="O200" s="27"/>
    </row>
    <row r="201">
      <c r="N201" s="27"/>
      <c r="O201" s="27"/>
    </row>
    <row r="202">
      <c r="N202" s="27"/>
      <c r="O202" s="27"/>
    </row>
    <row r="203">
      <c r="N203" s="27"/>
      <c r="O203" s="27"/>
    </row>
    <row r="204">
      <c r="N204" s="27"/>
      <c r="O204" s="27"/>
    </row>
    <row r="205">
      <c r="N205" s="27"/>
      <c r="O205" s="27"/>
    </row>
    <row r="206">
      <c r="N206" s="27"/>
      <c r="O206" s="27"/>
    </row>
    <row r="207">
      <c r="N207" s="27"/>
      <c r="O207" s="27"/>
    </row>
    <row r="208">
      <c r="N208" s="27"/>
      <c r="O208" s="27"/>
    </row>
    <row r="209">
      <c r="N209" s="27"/>
      <c r="O209" s="27"/>
    </row>
    <row r="210">
      <c r="N210" s="27"/>
      <c r="O210" s="27"/>
    </row>
    <row r="211">
      <c r="N211" s="27"/>
      <c r="O211" s="27"/>
    </row>
    <row r="212">
      <c r="N212" s="27"/>
      <c r="O212" s="27"/>
    </row>
    <row r="213">
      <c r="N213" s="27"/>
      <c r="O213" s="27"/>
    </row>
    <row r="214">
      <c r="N214" s="27"/>
      <c r="O214" s="27"/>
    </row>
    <row r="215">
      <c r="N215" s="27"/>
      <c r="O215" s="27"/>
    </row>
    <row r="216">
      <c r="N216" s="27"/>
      <c r="O216" s="27"/>
    </row>
    <row r="217">
      <c r="N217" s="27"/>
      <c r="O217" s="27"/>
    </row>
    <row r="218">
      <c r="N218" s="27"/>
      <c r="O218" s="27"/>
    </row>
    <row r="219">
      <c r="N219" s="27"/>
      <c r="O219" s="27"/>
    </row>
    <row r="220">
      <c r="N220" s="27"/>
      <c r="O220" s="27"/>
    </row>
    <row r="221">
      <c r="N221" s="27"/>
      <c r="O221" s="27"/>
    </row>
    <row r="222">
      <c r="N222" s="27"/>
      <c r="O222" s="27"/>
    </row>
    <row r="223">
      <c r="N223" s="27"/>
      <c r="O223" s="27"/>
    </row>
    <row r="224">
      <c r="N224" s="27"/>
      <c r="O224" s="27"/>
    </row>
    <row r="225">
      <c r="N225" s="27"/>
      <c r="O225" s="27"/>
    </row>
    <row r="226">
      <c r="N226" s="27"/>
      <c r="O226" s="27"/>
    </row>
    <row r="227">
      <c r="N227" s="27"/>
      <c r="O227" s="27"/>
    </row>
    <row r="228">
      <c r="N228" s="27"/>
      <c r="O228" s="27"/>
    </row>
    <row r="229">
      <c r="N229" s="27"/>
      <c r="O229" s="27"/>
    </row>
    <row r="230">
      <c r="N230" s="27"/>
      <c r="O230" s="27"/>
    </row>
    <row r="231">
      <c r="N231" s="27"/>
      <c r="O231" s="27"/>
    </row>
    <row r="232">
      <c r="N232" s="27"/>
      <c r="O232" s="27"/>
    </row>
    <row r="233">
      <c r="N233" s="27"/>
      <c r="O233" s="27"/>
    </row>
    <row r="234">
      <c r="N234" s="27"/>
      <c r="O234" s="27"/>
    </row>
    <row r="235">
      <c r="N235" s="27"/>
      <c r="O235" s="27"/>
    </row>
    <row r="236">
      <c r="N236" s="27"/>
      <c r="O236" s="27"/>
    </row>
    <row r="237">
      <c r="N237" s="27"/>
      <c r="O237" s="27"/>
    </row>
    <row r="238">
      <c r="N238" s="27"/>
      <c r="O238" s="27"/>
    </row>
    <row r="239">
      <c r="N239" s="27"/>
      <c r="O239" s="27"/>
    </row>
    <row r="240">
      <c r="N240" s="27"/>
      <c r="O240" s="27"/>
    </row>
    <row r="241">
      <c r="N241" s="27"/>
      <c r="O241" s="27"/>
    </row>
    <row r="242">
      <c r="N242" s="27"/>
      <c r="O242" s="27"/>
    </row>
    <row r="243">
      <c r="N243" s="27"/>
      <c r="O243" s="27"/>
    </row>
    <row r="244">
      <c r="N244" s="27"/>
      <c r="O244" s="27"/>
    </row>
    <row r="245">
      <c r="N245" s="27"/>
      <c r="O245" s="27"/>
    </row>
    <row r="246">
      <c r="N246" s="27"/>
      <c r="O246" s="27"/>
    </row>
    <row r="247">
      <c r="N247" s="27"/>
      <c r="O247" s="27"/>
    </row>
    <row r="248">
      <c r="N248" s="27"/>
      <c r="O248" s="27"/>
    </row>
    <row r="249">
      <c r="N249" s="27"/>
      <c r="O249" s="27"/>
    </row>
    <row r="250">
      <c r="N250" s="27"/>
      <c r="O250" s="27"/>
    </row>
    <row r="251">
      <c r="N251" s="27"/>
      <c r="O251" s="27"/>
    </row>
    <row r="252">
      <c r="N252" s="27"/>
      <c r="O252" s="27"/>
    </row>
    <row r="253">
      <c r="N253" s="27"/>
      <c r="O253" s="27"/>
    </row>
    <row r="254">
      <c r="N254" s="27"/>
      <c r="O254" s="27"/>
    </row>
    <row r="255">
      <c r="N255" s="27"/>
      <c r="O255" s="27"/>
    </row>
    <row r="256">
      <c r="N256" s="27"/>
      <c r="O256" s="27"/>
    </row>
    <row r="257">
      <c r="N257" s="27"/>
      <c r="O257" s="27"/>
    </row>
    <row r="258">
      <c r="N258" s="27"/>
      <c r="O258" s="27"/>
    </row>
    <row r="259">
      <c r="N259" s="27"/>
      <c r="O259" s="27"/>
    </row>
    <row r="260">
      <c r="N260" s="27"/>
      <c r="O260" s="27"/>
    </row>
    <row r="261">
      <c r="N261" s="27"/>
      <c r="O261" s="27"/>
    </row>
    <row r="262">
      <c r="N262" s="27"/>
      <c r="O262" s="27"/>
    </row>
    <row r="263">
      <c r="N263" s="27"/>
      <c r="O263" s="27"/>
    </row>
    <row r="264">
      <c r="N264" s="27"/>
      <c r="O264" s="27"/>
    </row>
    <row r="265">
      <c r="N265" s="27"/>
      <c r="O265" s="27"/>
    </row>
    <row r="266">
      <c r="N266" s="27"/>
      <c r="O266" s="27"/>
    </row>
    <row r="267">
      <c r="N267" s="27"/>
      <c r="O267" s="27"/>
    </row>
    <row r="268">
      <c r="N268" s="27"/>
      <c r="O268" s="27"/>
    </row>
    <row r="269">
      <c r="N269" s="27"/>
      <c r="O269" s="27"/>
    </row>
    <row r="270">
      <c r="N270" s="27"/>
      <c r="O270" s="27"/>
    </row>
    <row r="271">
      <c r="N271" s="27"/>
      <c r="O271" s="27"/>
    </row>
    <row r="272">
      <c r="N272" s="27"/>
      <c r="O272" s="27"/>
    </row>
    <row r="273">
      <c r="N273" s="27"/>
      <c r="O273" s="27"/>
    </row>
    <row r="274">
      <c r="N274" s="27"/>
      <c r="O274" s="27"/>
    </row>
    <row r="275">
      <c r="N275" s="27"/>
      <c r="O275" s="27"/>
    </row>
    <row r="276">
      <c r="N276" s="27"/>
      <c r="O276" s="27"/>
    </row>
    <row r="277">
      <c r="N277" s="27"/>
      <c r="O277" s="27"/>
    </row>
    <row r="278">
      <c r="N278" s="27"/>
      <c r="O278" s="27"/>
    </row>
    <row r="279">
      <c r="N279" s="27"/>
      <c r="O279" s="27"/>
    </row>
    <row r="280">
      <c r="N280" s="27"/>
      <c r="O280" s="27"/>
    </row>
    <row r="281">
      <c r="N281" s="27"/>
      <c r="O281" s="27"/>
    </row>
    <row r="282">
      <c r="N282" s="27"/>
      <c r="O282" s="27"/>
    </row>
    <row r="283">
      <c r="N283" s="27"/>
      <c r="O283" s="27"/>
    </row>
    <row r="284">
      <c r="N284" s="27"/>
      <c r="O284" s="27"/>
    </row>
    <row r="285">
      <c r="N285" s="27"/>
      <c r="O285" s="27"/>
    </row>
    <row r="286">
      <c r="N286" s="27"/>
      <c r="O286" s="27"/>
    </row>
    <row r="287">
      <c r="N287" s="27"/>
      <c r="O287" s="27"/>
    </row>
    <row r="288">
      <c r="N288" s="27"/>
      <c r="O288" s="27"/>
    </row>
    <row r="289">
      <c r="N289" s="27"/>
      <c r="O289" s="27"/>
    </row>
    <row r="290">
      <c r="N290" s="27"/>
      <c r="O290" s="27"/>
    </row>
    <row r="291">
      <c r="N291" s="27"/>
      <c r="O291" s="27"/>
    </row>
    <row r="292">
      <c r="N292" s="27"/>
      <c r="O292" s="27"/>
    </row>
    <row r="293">
      <c r="N293" s="27"/>
      <c r="O293" s="27"/>
    </row>
    <row r="294">
      <c r="N294" s="27"/>
      <c r="O294" s="27"/>
    </row>
    <row r="295">
      <c r="N295" s="27"/>
      <c r="O295" s="27"/>
    </row>
    <row r="296">
      <c r="N296" s="27"/>
      <c r="O296" s="27"/>
    </row>
    <row r="297">
      <c r="N297" s="27"/>
      <c r="O297" s="27"/>
    </row>
    <row r="298">
      <c r="N298" s="27"/>
      <c r="O298" s="27"/>
    </row>
    <row r="299">
      <c r="N299" s="27"/>
      <c r="O299" s="27"/>
    </row>
    <row r="300">
      <c r="N300" s="27"/>
      <c r="O300" s="27"/>
    </row>
    <row r="301">
      <c r="N301" s="27"/>
      <c r="O301" s="27"/>
    </row>
    <row r="302">
      <c r="N302" s="27"/>
      <c r="O302" s="27"/>
    </row>
    <row r="303">
      <c r="N303" s="27"/>
      <c r="O303" s="27"/>
    </row>
    <row r="304">
      <c r="N304" s="27"/>
      <c r="O304" s="27"/>
    </row>
    <row r="305">
      <c r="N305" s="27"/>
      <c r="O305" s="27"/>
    </row>
    <row r="306">
      <c r="N306" s="27"/>
      <c r="O306" s="27"/>
    </row>
    <row r="307">
      <c r="N307" s="27"/>
      <c r="O307" s="27"/>
    </row>
    <row r="308">
      <c r="N308" s="27"/>
      <c r="O308" s="27"/>
    </row>
    <row r="309">
      <c r="N309" s="27"/>
      <c r="O309" s="27"/>
    </row>
    <row r="310">
      <c r="N310" s="27"/>
      <c r="O310" s="27"/>
    </row>
    <row r="311">
      <c r="N311" s="27"/>
      <c r="O311" s="27"/>
    </row>
    <row r="312">
      <c r="N312" s="27"/>
      <c r="O312" s="27"/>
    </row>
    <row r="313">
      <c r="N313" s="27"/>
      <c r="O313" s="27"/>
    </row>
    <row r="314">
      <c r="N314" s="27"/>
      <c r="O314" s="27"/>
    </row>
    <row r="315">
      <c r="N315" s="27"/>
      <c r="O315" s="27"/>
    </row>
    <row r="316">
      <c r="N316" s="27"/>
      <c r="O316" s="27"/>
    </row>
    <row r="317">
      <c r="N317" s="27"/>
      <c r="O317" s="27"/>
    </row>
    <row r="318">
      <c r="N318" s="27"/>
      <c r="O318" s="27"/>
    </row>
    <row r="319">
      <c r="N319" s="27"/>
      <c r="O319" s="27"/>
    </row>
    <row r="320">
      <c r="N320" s="27"/>
      <c r="O320" s="27"/>
    </row>
    <row r="321">
      <c r="N321" s="27"/>
      <c r="O321" s="27"/>
    </row>
    <row r="322">
      <c r="N322" s="27"/>
      <c r="O322" s="27"/>
    </row>
    <row r="323">
      <c r="N323" s="27"/>
      <c r="O323" s="27"/>
    </row>
    <row r="324">
      <c r="N324" s="27"/>
      <c r="O324" s="27"/>
    </row>
    <row r="325">
      <c r="N325" s="27"/>
      <c r="O325" s="27"/>
    </row>
    <row r="326">
      <c r="N326" s="27"/>
      <c r="O326" s="27"/>
    </row>
    <row r="327">
      <c r="N327" s="27"/>
      <c r="O327" s="27"/>
    </row>
    <row r="328">
      <c r="N328" s="27"/>
      <c r="O328" s="27"/>
    </row>
    <row r="329">
      <c r="N329" s="27"/>
      <c r="O329" s="27"/>
    </row>
    <row r="330">
      <c r="N330" s="27"/>
      <c r="O330" s="27"/>
    </row>
    <row r="331">
      <c r="N331" s="27"/>
      <c r="O331" s="27"/>
    </row>
    <row r="332">
      <c r="N332" s="27"/>
      <c r="O332" s="27"/>
    </row>
    <row r="333">
      <c r="N333" s="27"/>
      <c r="O333" s="27"/>
    </row>
    <row r="334">
      <c r="N334" s="27"/>
      <c r="O334" s="27"/>
    </row>
    <row r="335">
      <c r="N335" s="27"/>
      <c r="O335" s="27"/>
    </row>
    <row r="336">
      <c r="N336" s="27"/>
      <c r="O336" s="27"/>
    </row>
    <row r="337">
      <c r="N337" s="27"/>
      <c r="O337" s="27"/>
    </row>
    <row r="338">
      <c r="N338" s="27"/>
      <c r="O338" s="27"/>
    </row>
    <row r="339">
      <c r="N339" s="27"/>
      <c r="O339" s="27"/>
    </row>
    <row r="340">
      <c r="N340" s="27"/>
      <c r="O340" s="27"/>
    </row>
    <row r="341">
      <c r="N341" s="27"/>
      <c r="O341" s="27"/>
    </row>
    <row r="342">
      <c r="N342" s="27"/>
      <c r="O342" s="27"/>
    </row>
    <row r="343">
      <c r="N343" s="27"/>
      <c r="O343" s="27"/>
    </row>
    <row r="344">
      <c r="N344" s="27"/>
      <c r="O344" s="27"/>
    </row>
    <row r="345">
      <c r="N345" s="27"/>
      <c r="O345" s="27"/>
    </row>
    <row r="346">
      <c r="N346" s="27"/>
      <c r="O346" s="27"/>
    </row>
    <row r="347">
      <c r="N347" s="27"/>
      <c r="O347" s="27"/>
    </row>
    <row r="348">
      <c r="N348" s="27"/>
      <c r="O348" s="27"/>
    </row>
    <row r="349">
      <c r="N349" s="27"/>
      <c r="O349" s="27"/>
    </row>
    <row r="350">
      <c r="N350" s="27"/>
      <c r="O350" s="27"/>
    </row>
    <row r="351">
      <c r="N351" s="27"/>
      <c r="O351" s="27"/>
    </row>
    <row r="352">
      <c r="N352" s="27"/>
      <c r="O352" s="27"/>
    </row>
    <row r="353">
      <c r="N353" s="27"/>
      <c r="O353" s="27"/>
    </row>
    <row r="354">
      <c r="N354" s="27"/>
      <c r="O354" s="27"/>
    </row>
    <row r="355">
      <c r="N355" s="27"/>
      <c r="O355" s="27"/>
    </row>
    <row r="356">
      <c r="N356" s="27"/>
      <c r="O356" s="27"/>
    </row>
    <row r="357">
      <c r="N357" s="27"/>
      <c r="O357" s="27"/>
    </row>
    <row r="358">
      <c r="N358" s="27"/>
      <c r="O358" s="27"/>
    </row>
    <row r="359">
      <c r="N359" s="27"/>
      <c r="O359" s="27"/>
    </row>
    <row r="360">
      <c r="N360" s="27"/>
      <c r="O360" s="27"/>
    </row>
    <row r="361">
      <c r="N361" s="27"/>
      <c r="O361" s="27"/>
    </row>
    <row r="362">
      <c r="N362" s="27"/>
      <c r="O362" s="27"/>
    </row>
    <row r="363">
      <c r="N363" s="27"/>
      <c r="O363" s="27"/>
    </row>
    <row r="364">
      <c r="N364" s="27"/>
      <c r="O364" s="27"/>
    </row>
    <row r="365">
      <c r="N365" s="27"/>
      <c r="O365" s="27"/>
    </row>
    <row r="366">
      <c r="N366" s="27"/>
      <c r="O366" s="27"/>
    </row>
    <row r="367">
      <c r="N367" s="27"/>
      <c r="O367" s="27"/>
    </row>
    <row r="368">
      <c r="N368" s="27"/>
      <c r="O368" s="27"/>
    </row>
    <row r="369">
      <c r="N369" s="27"/>
      <c r="O369" s="27"/>
    </row>
    <row r="370">
      <c r="N370" s="27"/>
      <c r="O370" s="27"/>
    </row>
    <row r="371">
      <c r="N371" s="27"/>
      <c r="O371" s="27"/>
    </row>
    <row r="372">
      <c r="N372" s="27"/>
      <c r="O372" s="27"/>
    </row>
    <row r="373">
      <c r="N373" s="27"/>
      <c r="O373" s="27"/>
    </row>
    <row r="374">
      <c r="N374" s="27"/>
      <c r="O374" s="27"/>
    </row>
    <row r="375">
      <c r="N375" s="27"/>
      <c r="O375" s="27"/>
    </row>
    <row r="376">
      <c r="N376" s="27"/>
      <c r="O376" s="27"/>
    </row>
    <row r="377">
      <c r="N377" s="27"/>
      <c r="O377" s="27"/>
    </row>
    <row r="378">
      <c r="N378" s="27"/>
      <c r="O378" s="27"/>
    </row>
    <row r="379">
      <c r="N379" s="27"/>
      <c r="O379" s="27"/>
    </row>
    <row r="380">
      <c r="N380" s="27"/>
      <c r="O380" s="27"/>
    </row>
    <row r="381">
      <c r="N381" s="27"/>
      <c r="O381" s="27"/>
    </row>
    <row r="382">
      <c r="N382" s="27"/>
      <c r="O382" s="27"/>
    </row>
    <row r="383">
      <c r="N383" s="27"/>
      <c r="O383" s="27"/>
    </row>
    <row r="384">
      <c r="N384" s="27"/>
      <c r="O384" s="27"/>
    </row>
    <row r="385">
      <c r="N385" s="27"/>
      <c r="O385" s="27"/>
    </row>
    <row r="386">
      <c r="N386" s="27"/>
      <c r="O386" s="27"/>
    </row>
    <row r="387">
      <c r="N387" s="27"/>
      <c r="O387" s="27"/>
    </row>
    <row r="388">
      <c r="N388" s="27"/>
      <c r="O388" s="27"/>
    </row>
    <row r="389">
      <c r="N389" s="27"/>
      <c r="O389" s="27"/>
    </row>
    <row r="390">
      <c r="N390" s="27"/>
      <c r="O390" s="27"/>
    </row>
    <row r="391">
      <c r="N391" s="27"/>
      <c r="O391" s="27"/>
    </row>
    <row r="392">
      <c r="N392" s="27"/>
      <c r="O392" s="27"/>
    </row>
    <row r="393">
      <c r="N393" s="27"/>
      <c r="O393" s="27"/>
    </row>
    <row r="394">
      <c r="N394" s="27"/>
      <c r="O394" s="27"/>
    </row>
    <row r="395">
      <c r="N395" s="27"/>
      <c r="O395" s="27"/>
    </row>
    <row r="396">
      <c r="N396" s="27"/>
      <c r="O396" s="27"/>
    </row>
    <row r="397">
      <c r="N397" s="27"/>
      <c r="O397" s="27"/>
    </row>
    <row r="398">
      <c r="N398" s="27"/>
      <c r="O398" s="27"/>
    </row>
    <row r="399">
      <c r="N399" s="27"/>
      <c r="O399" s="27"/>
    </row>
    <row r="400">
      <c r="N400" s="27"/>
      <c r="O400" s="27"/>
    </row>
    <row r="401">
      <c r="N401" s="27"/>
      <c r="O401" s="27"/>
    </row>
    <row r="402">
      <c r="N402" s="27"/>
      <c r="O402" s="27"/>
    </row>
    <row r="403">
      <c r="N403" s="27"/>
      <c r="O403" s="27"/>
    </row>
    <row r="404">
      <c r="N404" s="27"/>
      <c r="O404" s="27"/>
    </row>
    <row r="405">
      <c r="N405" s="27"/>
      <c r="O405" s="27"/>
    </row>
    <row r="406">
      <c r="N406" s="27"/>
      <c r="O406" s="27"/>
    </row>
    <row r="407">
      <c r="N407" s="27"/>
      <c r="O407" s="27"/>
    </row>
    <row r="408">
      <c r="N408" s="27"/>
      <c r="O408" s="27"/>
    </row>
    <row r="409">
      <c r="N409" s="27"/>
      <c r="O409" s="27"/>
    </row>
    <row r="410">
      <c r="N410" s="27"/>
      <c r="O410" s="27"/>
    </row>
    <row r="411">
      <c r="N411" s="27"/>
      <c r="O411" s="27"/>
    </row>
    <row r="412">
      <c r="N412" s="27"/>
      <c r="O412" s="27"/>
    </row>
    <row r="413">
      <c r="N413" s="27"/>
      <c r="O413" s="27"/>
    </row>
    <row r="414">
      <c r="N414" s="27"/>
      <c r="O414" s="27"/>
    </row>
    <row r="415">
      <c r="N415" s="27"/>
      <c r="O415" s="27"/>
    </row>
    <row r="416">
      <c r="N416" s="27"/>
      <c r="O416" s="27"/>
    </row>
    <row r="417">
      <c r="N417" s="27"/>
      <c r="O417" s="27"/>
    </row>
    <row r="418">
      <c r="N418" s="27"/>
      <c r="O418" s="27"/>
    </row>
    <row r="419">
      <c r="N419" s="27"/>
      <c r="O419" s="27"/>
    </row>
    <row r="420">
      <c r="N420" s="27"/>
      <c r="O420" s="27"/>
    </row>
    <row r="421">
      <c r="N421" s="27"/>
      <c r="O421" s="27"/>
    </row>
    <row r="422">
      <c r="N422" s="27"/>
      <c r="O422" s="27"/>
    </row>
    <row r="423">
      <c r="N423" s="27"/>
      <c r="O423" s="27"/>
    </row>
    <row r="424">
      <c r="N424" s="27"/>
      <c r="O424" s="27"/>
    </row>
    <row r="425">
      <c r="N425" s="27"/>
      <c r="O425" s="27"/>
    </row>
    <row r="426">
      <c r="N426" s="27"/>
      <c r="O426" s="27"/>
    </row>
    <row r="427">
      <c r="N427" s="27"/>
      <c r="O427" s="27"/>
    </row>
    <row r="428">
      <c r="N428" s="27"/>
      <c r="O428" s="27"/>
    </row>
    <row r="429">
      <c r="N429" s="27"/>
      <c r="O429" s="27"/>
    </row>
    <row r="430">
      <c r="N430" s="27"/>
      <c r="O430" s="27"/>
    </row>
    <row r="431">
      <c r="N431" s="27"/>
      <c r="O431" s="27"/>
    </row>
    <row r="432">
      <c r="N432" s="27"/>
      <c r="O432" s="27"/>
    </row>
    <row r="433">
      <c r="N433" s="27"/>
      <c r="O433" s="27"/>
    </row>
    <row r="434">
      <c r="N434" s="27"/>
      <c r="O434" s="27"/>
    </row>
    <row r="435">
      <c r="N435" s="27"/>
      <c r="O435" s="27"/>
    </row>
    <row r="436">
      <c r="N436" s="27"/>
      <c r="O436" s="27"/>
    </row>
    <row r="437">
      <c r="N437" s="27"/>
      <c r="O437" s="27"/>
    </row>
    <row r="438">
      <c r="N438" s="27"/>
      <c r="O438" s="27"/>
    </row>
    <row r="439">
      <c r="N439" s="27"/>
      <c r="O439" s="27"/>
    </row>
    <row r="440">
      <c r="N440" s="27"/>
      <c r="O440" s="27"/>
    </row>
    <row r="441">
      <c r="N441" s="27"/>
      <c r="O441" s="27"/>
    </row>
    <row r="442">
      <c r="N442" s="27"/>
      <c r="O442" s="27"/>
    </row>
    <row r="443">
      <c r="N443" s="27"/>
      <c r="O443" s="27"/>
    </row>
    <row r="444">
      <c r="N444" s="27"/>
      <c r="O444" s="27"/>
    </row>
    <row r="445">
      <c r="N445" s="27"/>
      <c r="O445" s="27"/>
    </row>
    <row r="446">
      <c r="N446" s="27"/>
      <c r="O446" s="27"/>
    </row>
    <row r="447">
      <c r="N447" s="27"/>
      <c r="O447" s="27"/>
    </row>
    <row r="448">
      <c r="N448" s="27"/>
      <c r="O448" s="27"/>
    </row>
    <row r="449">
      <c r="N449" s="27"/>
      <c r="O449" s="27"/>
    </row>
    <row r="450">
      <c r="N450" s="27"/>
      <c r="O450" s="27"/>
    </row>
    <row r="451">
      <c r="N451" s="27"/>
      <c r="O451" s="27"/>
    </row>
    <row r="452">
      <c r="N452" s="27"/>
      <c r="O452" s="27"/>
    </row>
    <row r="453">
      <c r="N453" s="27"/>
      <c r="O453" s="27"/>
    </row>
    <row r="454">
      <c r="N454" s="27"/>
      <c r="O454" s="27"/>
    </row>
    <row r="455">
      <c r="N455" s="27"/>
      <c r="O455" s="27"/>
    </row>
    <row r="456">
      <c r="N456" s="27"/>
      <c r="O456" s="27"/>
    </row>
    <row r="457">
      <c r="N457" s="27"/>
      <c r="O457" s="27"/>
    </row>
    <row r="458">
      <c r="N458" s="27"/>
      <c r="O458" s="27"/>
    </row>
    <row r="459">
      <c r="N459" s="27"/>
      <c r="O459" s="27"/>
    </row>
    <row r="460">
      <c r="N460" s="27"/>
      <c r="O460" s="27"/>
    </row>
    <row r="461">
      <c r="N461" s="27"/>
      <c r="O461" s="27"/>
    </row>
    <row r="462">
      <c r="N462" s="27"/>
      <c r="O462" s="27"/>
    </row>
    <row r="463">
      <c r="N463" s="27"/>
      <c r="O463" s="27"/>
    </row>
    <row r="464">
      <c r="N464" s="27"/>
      <c r="O464" s="27"/>
    </row>
    <row r="465">
      <c r="N465" s="27"/>
      <c r="O465" s="27"/>
    </row>
    <row r="466">
      <c r="N466" s="27"/>
      <c r="O466" s="27"/>
    </row>
    <row r="467">
      <c r="N467" s="27"/>
      <c r="O467" s="27"/>
    </row>
    <row r="468">
      <c r="N468" s="27"/>
      <c r="O468" s="27"/>
    </row>
    <row r="469">
      <c r="N469" s="27"/>
      <c r="O469" s="27"/>
    </row>
    <row r="470">
      <c r="N470" s="27"/>
      <c r="O470" s="27"/>
    </row>
    <row r="471">
      <c r="N471" s="27"/>
      <c r="O471" s="27"/>
    </row>
    <row r="472">
      <c r="N472" s="27"/>
      <c r="O472" s="27"/>
    </row>
    <row r="473">
      <c r="N473" s="27"/>
      <c r="O473" s="27"/>
    </row>
    <row r="474">
      <c r="N474" s="27"/>
      <c r="O474" s="27"/>
    </row>
    <row r="475">
      <c r="N475" s="27"/>
      <c r="O475" s="27"/>
    </row>
    <row r="476">
      <c r="N476" s="27"/>
      <c r="O476" s="27"/>
    </row>
    <row r="477">
      <c r="N477" s="27"/>
      <c r="O477" s="27"/>
    </row>
    <row r="478">
      <c r="N478" s="27"/>
      <c r="O478" s="27"/>
    </row>
    <row r="479">
      <c r="N479" s="27"/>
      <c r="O479" s="27"/>
    </row>
    <row r="480">
      <c r="N480" s="27"/>
      <c r="O480" s="27"/>
    </row>
    <row r="481">
      <c r="N481" s="27"/>
      <c r="O481" s="27"/>
    </row>
    <row r="482">
      <c r="N482" s="27"/>
      <c r="O482" s="27"/>
    </row>
    <row r="483">
      <c r="N483" s="27"/>
      <c r="O483" s="27"/>
    </row>
    <row r="484">
      <c r="N484" s="27"/>
      <c r="O484" s="27"/>
    </row>
    <row r="485">
      <c r="N485" s="27"/>
      <c r="O485" s="27"/>
    </row>
    <row r="486">
      <c r="N486" s="27"/>
      <c r="O486" s="27"/>
    </row>
    <row r="487">
      <c r="N487" s="27"/>
      <c r="O487" s="27"/>
    </row>
    <row r="488">
      <c r="N488" s="27"/>
      <c r="O488" s="27"/>
    </row>
    <row r="489">
      <c r="N489" s="27"/>
      <c r="O489" s="27"/>
    </row>
    <row r="490">
      <c r="N490" s="27"/>
      <c r="O490" s="27"/>
    </row>
    <row r="491">
      <c r="N491" s="27"/>
      <c r="O491" s="27"/>
    </row>
    <row r="492">
      <c r="N492" s="27"/>
      <c r="O492" s="27"/>
    </row>
    <row r="493">
      <c r="N493" s="27"/>
      <c r="O493" s="27"/>
    </row>
    <row r="494">
      <c r="N494" s="27"/>
      <c r="O494" s="27"/>
    </row>
    <row r="495">
      <c r="N495" s="27"/>
      <c r="O495" s="27"/>
    </row>
    <row r="496">
      <c r="N496" s="27"/>
      <c r="O496" s="27"/>
    </row>
    <row r="497">
      <c r="N497" s="27"/>
      <c r="O497" s="27"/>
    </row>
    <row r="498">
      <c r="N498" s="27"/>
      <c r="O498" s="27"/>
    </row>
    <row r="499">
      <c r="N499" s="27"/>
      <c r="O499" s="27"/>
    </row>
    <row r="500">
      <c r="N500" s="27"/>
      <c r="O500" s="27"/>
    </row>
    <row r="501">
      <c r="N501" s="27"/>
      <c r="O501" s="27"/>
    </row>
    <row r="502">
      <c r="N502" s="27"/>
      <c r="O502" s="27"/>
    </row>
    <row r="503">
      <c r="N503" s="27"/>
      <c r="O503" s="27"/>
    </row>
    <row r="504">
      <c r="N504" s="27"/>
      <c r="O504" s="27"/>
    </row>
    <row r="505">
      <c r="N505" s="27"/>
      <c r="O505" s="27"/>
    </row>
    <row r="506">
      <c r="N506" s="27"/>
      <c r="O506" s="27"/>
    </row>
    <row r="507">
      <c r="N507" s="27"/>
      <c r="O507" s="27"/>
    </row>
    <row r="508">
      <c r="N508" s="27"/>
      <c r="O508" s="27"/>
    </row>
    <row r="509">
      <c r="N509" s="27"/>
      <c r="O509" s="27"/>
    </row>
    <row r="510">
      <c r="N510" s="27"/>
      <c r="O510" s="27"/>
    </row>
    <row r="511">
      <c r="N511" s="27"/>
      <c r="O511" s="27"/>
    </row>
    <row r="512">
      <c r="N512" s="27"/>
      <c r="O512" s="27"/>
    </row>
    <row r="513">
      <c r="N513" s="27"/>
      <c r="O513" s="27"/>
    </row>
    <row r="514">
      <c r="N514" s="27"/>
      <c r="O514" s="27"/>
    </row>
    <row r="515">
      <c r="N515" s="27"/>
      <c r="O515" s="27"/>
    </row>
    <row r="516">
      <c r="N516" s="27"/>
      <c r="O516" s="27"/>
    </row>
    <row r="517">
      <c r="N517" s="27"/>
      <c r="O517" s="27"/>
    </row>
    <row r="518">
      <c r="N518" s="27"/>
      <c r="O518" s="27"/>
    </row>
    <row r="519">
      <c r="N519" s="27"/>
      <c r="O519" s="27"/>
    </row>
    <row r="520">
      <c r="N520" s="27"/>
      <c r="O520" s="27"/>
    </row>
    <row r="521">
      <c r="N521" s="27"/>
      <c r="O521" s="27"/>
    </row>
    <row r="522">
      <c r="N522" s="27"/>
      <c r="O522" s="27"/>
    </row>
    <row r="523">
      <c r="N523" s="27"/>
      <c r="O523" s="27"/>
    </row>
    <row r="524">
      <c r="N524" s="27"/>
      <c r="O524" s="27"/>
    </row>
    <row r="525">
      <c r="N525" s="27"/>
      <c r="O525" s="27"/>
    </row>
    <row r="526">
      <c r="N526" s="27"/>
      <c r="O526" s="27"/>
    </row>
    <row r="527">
      <c r="N527" s="27"/>
      <c r="O527" s="27"/>
    </row>
    <row r="528">
      <c r="N528" s="27"/>
      <c r="O528" s="27"/>
    </row>
    <row r="529">
      <c r="N529" s="27"/>
      <c r="O529" s="27"/>
    </row>
    <row r="530">
      <c r="N530" s="27"/>
      <c r="O530" s="27"/>
    </row>
    <row r="531">
      <c r="N531" s="27"/>
      <c r="O531" s="27"/>
    </row>
    <row r="532">
      <c r="N532" s="27"/>
      <c r="O532" s="27"/>
    </row>
    <row r="533">
      <c r="N533" s="27"/>
      <c r="O533" s="27"/>
    </row>
    <row r="534">
      <c r="N534" s="27"/>
      <c r="O534" s="27"/>
    </row>
    <row r="535">
      <c r="N535" s="27"/>
      <c r="O535" s="27"/>
    </row>
    <row r="536">
      <c r="N536" s="27"/>
      <c r="O536" s="27"/>
    </row>
    <row r="537">
      <c r="N537" s="27"/>
      <c r="O537" s="27"/>
    </row>
    <row r="538">
      <c r="N538" s="27"/>
      <c r="O538" s="27"/>
    </row>
    <row r="539">
      <c r="N539" s="27"/>
      <c r="O539" s="27"/>
    </row>
    <row r="540">
      <c r="N540" s="27"/>
      <c r="O540" s="27"/>
    </row>
    <row r="541">
      <c r="N541" s="27"/>
      <c r="O541" s="27"/>
    </row>
    <row r="542">
      <c r="N542" s="27"/>
      <c r="O542" s="27"/>
    </row>
    <row r="543">
      <c r="N543" s="27"/>
      <c r="O543" s="27"/>
    </row>
    <row r="544">
      <c r="N544" s="27"/>
      <c r="O544" s="27"/>
    </row>
    <row r="545">
      <c r="N545" s="27"/>
      <c r="O545" s="27"/>
    </row>
    <row r="546">
      <c r="N546" s="27"/>
      <c r="O546" s="27"/>
    </row>
    <row r="547">
      <c r="N547" s="27"/>
      <c r="O547" s="27"/>
    </row>
    <row r="548">
      <c r="N548" s="27"/>
      <c r="O548" s="27"/>
    </row>
    <row r="549">
      <c r="N549" s="27"/>
      <c r="O549" s="27"/>
    </row>
    <row r="550">
      <c r="N550" s="27"/>
      <c r="O550" s="27"/>
    </row>
    <row r="551">
      <c r="N551" s="27"/>
      <c r="O551" s="27"/>
    </row>
    <row r="552">
      <c r="N552" s="27"/>
      <c r="O552" s="27"/>
    </row>
    <row r="553">
      <c r="N553" s="27"/>
      <c r="O553" s="27"/>
    </row>
    <row r="554">
      <c r="N554" s="27"/>
      <c r="O554" s="27"/>
    </row>
    <row r="555">
      <c r="N555" s="27"/>
      <c r="O555" s="27"/>
    </row>
    <row r="556">
      <c r="N556" s="27"/>
      <c r="O556" s="27"/>
    </row>
    <row r="557">
      <c r="N557" s="27"/>
      <c r="O557" s="27"/>
    </row>
    <row r="558">
      <c r="N558" s="27"/>
      <c r="O558" s="27"/>
    </row>
    <row r="559">
      <c r="N559" s="27"/>
      <c r="O559" s="27"/>
    </row>
    <row r="560">
      <c r="N560" s="27"/>
      <c r="O560" s="27"/>
    </row>
    <row r="561">
      <c r="N561" s="27"/>
      <c r="O561" s="27"/>
    </row>
    <row r="562">
      <c r="N562" s="27"/>
      <c r="O562" s="27"/>
    </row>
    <row r="563">
      <c r="N563" s="27"/>
      <c r="O563" s="27"/>
    </row>
    <row r="564">
      <c r="N564" s="27"/>
      <c r="O564" s="27"/>
    </row>
    <row r="565">
      <c r="N565" s="27"/>
      <c r="O565" s="27"/>
    </row>
    <row r="566">
      <c r="N566" s="27"/>
      <c r="O566" s="27"/>
    </row>
    <row r="567">
      <c r="N567" s="27"/>
      <c r="O567" s="27"/>
    </row>
    <row r="568">
      <c r="N568" s="27"/>
      <c r="O568" s="27"/>
    </row>
    <row r="569">
      <c r="N569" s="27"/>
      <c r="O569" s="27"/>
    </row>
    <row r="570">
      <c r="N570" s="27"/>
      <c r="O570" s="27"/>
    </row>
    <row r="571">
      <c r="N571" s="27"/>
      <c r="O571" s="27"/>
    </row>
    <row r="572">
      <c r="N572" s="27"/>
      <c r="O572" s="27"/>
    </row>
    <row r="573">
      <c r="N573" s="27"/>
      <c r="O573" s="27"/>
    </row>
    <row r="574">
      <c r="N574" s="27"/>
      <c r="O574" s="27"/>
    </row>
    <row r="575">
      <c r="N575" s="27"/>
      <c r="O575" s="27"/>
    </row>
    <row r="576">
      <c r="N576" s="27"/>
      <c r="O576" s="27"/>
    </row>
    <row r="577">
      <c r="N577" s="27"/>
      <c r="O577" s="27"/>
    </row>
    <row r="578">
      <c r="N578" s="27"/>
      <c r="O578" s="27"/>
    </row>
    <row r="579">
      <c r="N579" s="27"/>
      <c r="O579" s="27"/>
    </row>
    <row r="580">
      <c r="N580" s="27"/>
      <c r="O580" s="27"/>
    </row>
    <row r="581">
      <c r="N581" s="27"/>
      <c r="O581" s="27"/>
    </row>
    <row r="582">
      <c r="N582" s="27"/>
      <c r="O582" s="27"/>
    </row>
    <row r="583">
      <c r="N583" s="27"/>
      <c r="O583" s="27"/>
    </row>
    <row r="584">
      <c r="N584" s="27"/>
      <c r="O584" s="27"/>
    </row>
    <row r="585">
      <c r="N585" s="27"/>
      <c r="O585" s="27"/>
    </row>
    <row r="586">
      <c r="N586" s="27"/>
      <c r="O586" s="27"/>
    </row>
    <row r="587">
      <c r="N587" s="27"/>
      <c r="O587" s="27"/>
    </row>
    <row r="588">
      <c r="N588" s="27"/>
      <c r="O588" s="27"/>
    </row>
    <row r="589">
      <c r="N589" s="27"/>
      <c r="O589" s="27"/>
    </row>
    <row r="590">
      <c r="N590" s="27"/>
      <c r="O590" s="27"/>
    </row>
    <row r="591">
      <c r="N591" s="27"/>
      <c r="O591" s="27"/>
    </row>
    <row r="592">
      <c r="N592" s="27"/>
      <c r="O592" s="27"/>
    </row>
    <row r="593">
      <c r="N593" s="27"/>
      <c r="O593" s="27"/>
    </row>
    <row r="594">
      <c r="N594" s="27"/>
      <c r="O594" s="27"/>
    </row>
    <row r="595">
      <c r="N595" s="27"/>
      <c r="O595" s="27"/>
    </row>
    <row r="596">
      <c r="N596" s="27"/>
      <c r="O596" s="27"/>
    </row>
    <row r="597">
      <c r="N597" s="27"/>
      <c r="O597" s="27"/>
    </row>
    <row r="598">
      <c r="N598" s="27"/>
      <c r="O598" s="27"/>
    </row>
    <row r="599">
      <c r="N599" s="27"/>
      <c r="O599" s="27"/>
    </row>
    <row r="600">
      <c r="N600" s="27"/>
      <c r="O600" s="27"/>
    </row>
    <row r="601">
      <c r="N601" s="27"/>
      <c r="O601" s="27"/>
    </row>
    <row r="602">
      <c r="N602" s="27"/>
      <c r="O602" s="27"/>
    </row>
    <row r="603">
      <c r="N603" s="27"/>
      <c r="O603" s="27"/>
    </row>
    <row r="604">
      <c r="N604" s="27"/>
      <c r="O604" s="27"/>
    </row>
    <row r="605">
      <c r="N605" s="27"/>
      <c r="O605" s="27"/>
    </row>
    <row r="606">
      <c r="N606" s="27"/>
      <c r="O606" s="27"/>
    </row>
    <row r="607">
      <c r="N607" s="27"/>
      <c r="O607" s="27"/>
    </row>
    <row r="608">
      <c r="N608" s="27"/>
      <c r="O608" s="27"/>
    </row>
    <row r="609">
      <c r="N609" s="27"/>
      <c r="O609" s="27"/>
    </row>
    <row r="610">
      <c r="N610" s="27"/>
      <c r="O610" s="27"/>
    </row>
    <row r="611">
      <c r="N611" s="27"/>
      <c r="O611" s="27"/>
    </row>
    <row r="612">
      <c r="N612" s="27"/>
      <c r="O612" s="27"/>
    </row>
    <row r="613">
      <c r="N613" s="27"/>
      <c r="O613" s="27"/>
    </row>
    <row r="614">
      <c r="N614" s="27"/>
      <c r="O614" s="27"/>
    </row>
    <row r="615">
      <c r="N615" s="27"/>
      <c r="O615" s="27"/>
    </row>
    <row r="616">
      <c r="N616" s="27"/>
      <c r="O616" s="27"/>
    </row>
    <row r="617">
      <c r="N617" s="27"/>
      <c r="O617" s="27"/>
    </row>
    <row r="618">
      <c r="N618" s="27"/>
      <c r="O618" s="27"/>
    </row>
    <row r="619">
      <c r="N619" s="27"/>
      <c r="O619" s="27"/>
    </row>
    <row r="620">
      <c r="N620" s="27"/>
      <c r="O620" s="27"/>
    </row>
    <row r="621">
      <c r="N621" s="27"/>
      <c r="O621" s="27"/>
    </row>
    <row r="622">
      <c r="N622" s="27"/>
      <c r="O622" s="27"/>
    </row>
    <row r="623">
      <c r="N623" s="27"/>
      <c r="O623" s="27"/>
    </row>
    <row r="624">
      <c r="N624" s="27"/>
      <c r="O624" s="27"/>
    </row>
    <row r="625">
      <c r="N625" s="27"/>
      <c r="O625" s="27"/>
    </row>
    <row r="626">
      <c r="N626" s="27"/>
      <c r="O626" s="27"/>
    </row>
    <row r="627">
      <c r="N627" s="27"/>
      <c r="O627" s="27"/>
    </row>
    <row r="628">
      <c r="N628" s="27"/>
      <c r="O628" s="27"/>
    </row>
    <row r="629">
      <c r="N629" s="27"/>
      <c r="O629" s="27"/>
    </row>
    <row r="630">
      <c r="N630" s="27"/>
      <c r="O630" s="27"/>
    </row>
    <row r="631">
      <c r="N631" s="27"/>
      <c r="O631" s="27"/>
    </row>
    <row r="632">
      <c r="N632" s="27"/>
      <c r="O632" s="27"/>
    </row>
    <row r="633">
      <c r="N633" s="27"/>
      <c r="O633" s="27"/>
    </row>
    <row r="634">
      <c r="N634" s="27"/>
      <c r="O634" s="27"/>
    </row>
    <row r="635">
      <c r="N635" s="27"/>
      <c r="O635" s="27"/>
    </row>
    <row r="636">
      <c r="N636" s="27"/>
      <c r="O636" s="27"/>
    </row>
    <row r="637">
      <c r="N637" s="27"/>
      <c r="O637" s="27"/>
    </row>
    <row r="638">
      <c r="N638" s="27"/>
      <c r="O638" s="27"/>
    </row>
    <row r="639">
      <c r="N639" s="27"/>
      <c r="O639" s="27"/>
    </row>
    <row r="640">
      <c r="N640" s="27"/>
      <c r="O640" s="27"/>
    </row>
    <row r="641">
      <c r="N641" s="27"/>
      <c r="O641" s="27"/>
    </row>
    <row r="642">
      <c r="N642" s="27"/>
      <c r="O642" s="27"/>
    </row>
    <row r="643">
      <c r="N643" s="27"/>
      <c r="O643" s="27"/>
    </row>
    <row r="644">
      <c r="N644" s="27"/>
      <c r="O644" s="27"/>
    </row>
    <row r="645">
      <c r="N645" s="27"/>
      <c r="O645" s="27"/>
    </row>
    <row r="646">
      <c r="N646" s="27"/>
      <c r="O646" s="27"/>
    </row>
    <row r="647">
      <c r="N647" s="27"/>
      <c r="O647" s="27"/>
    </row>
    <row r="648">
      <c r="N648" s="27"/>
      <c r="O648" s="27"/>
    </row>
    <row r="649">
      <c r="N649" s="27"/>
      <c r="O649" s="27"/>
    </row>
    <row r="650">
      <c r="N650" s="27"/>
      <c r="O650" s="27"/>
    </row>
    <row r="651">
      <c r="N651" s="27"/>
      <c r="O651" s="27"/>
    </row>
    <row r="652">
      <c r="N652" s="27"/>
      <c r="O652" s="27"/>
    </row>
    <row r="653">
      <c r="N653" s="27"/>
      <c r="O653" s="27"/>
    </row>
    <row r="654">
      <c r="N654" s="27"/>
      <c r="O654" s="27"/>
    </row>
    <row r="655">
      <c r="N655" s="27"/>
      <c r="O655" s="27"/>
    </row>
    <row r="656">
      <c r="N656" s="27"/>
      <c r="O656" s="27"/>
    </row>
    <row r="657">
      <c r="N657" s="27"/>
      <c r="O657" s="27"/>
    </row>
    <row r="658">
      <c r="N658" s="27"/>
      <c r="O658" s="27"/>
    </row>
    <row r="659">
      <c r="N659" s="27"/>
      <c r="O659" s="27"/>
    </row>
    <row r="660">
      <c r="N660" s="27"/>
      <c r="O660" s="27"/>
    </row>
    <row r="661">
      <c r="N661" s="27"/>
      <c r="O661" s="27"/>
    </row>
    <row r="662">
      <c r="N662" s="27"/>
      <c r="O662" s="27"/>
    </row>
    <row r="663">
      <c r="N663" s="27"/>
      <c r="O663" s="27"/>
    </row>
    <row r="664">
      <c r="N664" s="27"/>
      <c r="O664" s="27"/>
    </row>
    <row r="665">
      <c r="N665" s="27"/>
      <c r="O665" s="27"/>
    </row>
    <row r="666">
      <c r="N666" s="27"/>
      <c r="O666" s="27"/>
    </row>
    <row r="667">
      <c r="N667" s="27"/>
      <c r="O667" s="27"/>
    </row>
    <row r="668">
      <c r="N668" s="27"/>
      <c r="O668" s="27"/>
    </row>
    <row r="669">
      <c r="N669" s="27"/>
      <c r="O669" s="27"/>
    </row>
    <row r="670">
      <c r="N670" s="27"/>
      <c r="O670" s="27"/>
    </row>
    <row r="671">
      <c r="N671" s="27"/>
      <c r="O671" s="27"/>
    </row>
    <row r="672">
      <c r="N672" s="27"/>
      <c r="O672" s="27"/>
    </row>
    <row r="673">
      <c r="N673" s="27"/>
      <c r="O673" s="27"/>
    </row>
    <row r="674">
      <c r="N674" s="27"/>
      <c r="O674" s="27"/>
    </row>
    <row r="675">
      <c r="N675" s="27"/>
      <c r="O675" s="27"/>
    </row>
    <row r="676">
      <c r="N676" s="27"/>
      <c r="O676" s="27"/>
    </row>
    <row r="677">
      <c r="N677" s="27"/>
      <c r="O677" s="27"/>
    </row>
    <row r="678">
      <c r="N678" s="27"/>
      <c r="O678" s="27"/>
    </row>
    <row r="679">
      <c r="N679" s="27"/>
      <c r="O679" s="27"/>
    </row>
    <row r="680">
      <c r="N680" s="27"/>
      <c r="O680" s="27"/>
    </row>
    <row r="681">
      <c r="N681" s="27"/>
      <c r="O681" s="27"/>
    </row>
    <row r="682">
      <c r="N682" s="27"/>
      <c r="O682" s="27"/>
    </row>
    <row r="683">
      <c r="N683" s="27"/>
      <c r="O683" s="27"/>
    </row>
    <row r="684">
      <c r="N684" s="27"/>
      <c r="O684" s="27"/>
    </row>
    <row r="685">
      <c r="N685" s="27"/>
      <c r="O685" s="27"/>
    </row>
    <row r="686">
      <c r="N686" s="27"/>
      <c r="O686" s="27"/>
    </row>
    <row r="687">
      <c r="N687" s="27"/>
      <c r="O687" s="27"/>
    </row>
    <row r="688">
      <c r="N688" s="27"/>
      <c r="O688" s="27"/>
    </row>
    <row r="689">
      <c r="N689" s="27"/>
      <c r="O689" s="27"/>
    </row>
    <row r="690">
      <c r="N690" s="27"/>
      <c r="O690" s="27"/>
    </row>
    <row r="691">
      <c r="N691" s="27"/>
      <c r="O691" s="27"/>
    </row>
    <row r="692">
      <c r="N692" s="27"/>
      <c r="O692" s="27"/>
    </row>
    <row r="693">
      <c r="N693" s="27"/>
      <c r="O693" s="27"/>
    </row>
    <row r="694">
      <c r="N694" s="27"/>
      <c r="O694" s="27"/>
    </row>
    <row r="695">
      <c r="N695" s="27"/>
      <c r="O695" s="27"/>
    </row>
    <row r="696">
      <c r="N696" s="27"/>
      <c r="O696" s="27"/>
    </row>
    <row r="697">
      <c r="N697" s="27"/>
      <c r="O697" s="27"/>
    </row>
    <row r="698">
      <c r="N698" s="27"/>
      <c r="O698" s="27"/>
    </row>
    <row r="699">
      <c r="N699" s="27"/>
      <c r="O699" s="27"/>
    </row>
    <row r="700">
      <c r="N700" s="27"/>
      <c r="O700" s="27"/>
    </row>
    <row r="701">
      <c r="N701" s="27"/>
      <c r="O701" s="27"/>
    </row>
    <row r="702">
      <c r="N702" s="27"/>
      <c r="O702" s="27"/>
    </row>
    <row r="703">
      <c r="N703" s="27"/>
      <c r="O703" s="27"/>
    </row>
    <row r="704">
      <c r="N704" s="27"/>
      <c r="O704" s="27"/>
    </row>
    <row r="705">
      <c r="N705" s="27"/>
      <c r="O705" s="27"/>
    </row>
    <row r="706">
      <c r="N706" s="27"/>
      <c r="O706" s="27"/>
    </row>
    <row r="707">
      <c r="N707" s="27"/>
      <c r="O707" s="27"/>
    </row>
    <row r="708">
      <c r="N708" s="27"/>
      <c r="O708" s="27"/>
    </row>
    <row r="709">
      <c r="N709" s="27"/>
      <c r="O709" s="27"/>
    </row>
    <row r="710">
      <c r="N710" s="27"/>
      <c r="O710" s="27"/>
    </row>
    <row r="711">
      <c r="N711" s="27"/>
      <c r="O711" s="27"/>
    </row>
    <row r="712">
      <c r="N712" s="27"/>
      <c r="O712" s="27"/>
    </row>
    <row r="713">
      <c r="N713" s="27"/>
      <c r="O713" s="27"/>
    </row>
    <row r="714">
      <c r="N714" s="27"/>
      <c r="O714" s="27"/>
    </row>
    <row r="715">
      <c r="N715" s="27"/>
      <c r="O715" s="27"/>
    </row>
    <row r="716">
      <c r="N716" s="27"/>
      <c r="O716" s="27"/>
    </row>
    <row r="717">
      <c r="N717" s="27"/>
      <c r="O717" s="27"/>
    </row>
    <row r="718">
      <c r="N718" s="27"/>
      <c r="O718" s="27"/>
    </row>
    <row r="719">
      <c r="N719" s="27"/>
      <c r="O719" s="27"/>
    </row>
    <row r="720">
      <c r="N720" s="27"/>
      <c r="O720" s="27"/>
    </row>
    <row r="721">
      <c r="N721" s="27"/>
      <c r="O721" s="27"/>
    </row>
    <row r="722">
      <c r="N722" s="27"/>
      <c r="O722" s="27"/>
    </row>
    <row r="723">
      <c r="N723" s="27"/>
      <c r="O723" s="27"/>
    </row>
    <row r="724">
      <c r="N724" s="27"/>
      <c r="O724" s="27"/>
    </row>
    <row r="725">
      <c r="N725" s="27"/>
      <c r="O725" s="27"/>
    </row>
    <row r="726">
      <c r="N726" s="27"/>
      <c r="O726" s="27"/>
    </row>
    <row r="727">
      <c r="N727" s="27"/>
      <c r="O727" s="27"/>
    </row>
    <row r="728">
      <c r="N728" s="27"/>
      <c r="O728" s="27"/>
    </row>
    <row r="729">
      <c r="N729" s="27"/>
      <c r="O729" s="27"/>
    </row>
    <row r="730">
      <c r="N730" s="27"/>
      <c r="O730" s="27"/>
    </row>
    <row r="731">
      <c r="N731" s="27"/>
      <c r="O731" s="27"/>
    </row>
    <row r="732">
      <c r="N732" s="27"/>
      <c r="O732" s="27"/>
    </row>
    <row r="733">
      <c r="N733" s="27"/>
      <c r="O733" s="27"/>
    </row>
    <row r="734">
      <c r="N734" s="27"/>
      <c r="O734" s="27"/>
    </row>
    <row r="735">
      <c r="N735" s="27"/>
      <c r="O735" s="27"/>
    </row>
    <row r="736">
      <c r="N736" s="27"/>
      <c r="O736" s="27"/>
    </row>
    <row r="737">
      <c r="N737" s="27"/>
      <c r="O737" s="27"/>
    </row>
    <row r="738">
      <c r="N738" s="27"/>
      <c r="O738" s="27"/>
    </row>
    <row r="739">
      <c r="N739" s="27"/>
      <c r="O739" s="27"/>
    </row>
    <row r="740">
      <c r="N740" s="27"/>
      <c r="O740" s="27"/>
    </row>
    <row r="741">
      <c r="N741" s="27"/>
      <c r="O741" s="27"/>
    </row>
    <row r="742">
      <c r="N742" s="27"/>
      <c r="O742" s="27"/>
    </row>
    <row r="743">
      <c r="N743" s="27"/>
      <c r="O743" s="27"/>
    </row>
    <row r="744">
      <c r="N744" s="27"/>
      <c r="O744" s="27"/>
    </row>
    <row r="745">
      <c r="N745" s="27"/>
      <c r="O745" s="27"/>
    </row>
    <row r="746">
      <c r="N746" s="27"/>
      <c r="O746" s="27"/>
    </row>
    <row r="747">
      <c r="N747" s="27"/>
      <c r="O747" s="27"/>
    </row>
    <row r="748">
      <c r="N748" s="27"/>
      <c r="O748" s="27"/>
    </row>
    <row r="749">
      <c r="N749" s="27"/>
      <c r="O749" s="27"/>
    </row>
    <row r="750">
      <c r="N750" s="27"/>
      <c r="O750" s="27"/>
    </row>
    <row r="751">
      <c r="N751" s="27"/>
      <c r="O751" s="27"/>
    </row>
    <row r="752">
      <c r="N752" s="27"/>
      <c r="O752" s="27"/>
    </row>
    <row r="753">
      <c r="N753" s="27"/>
      <c r="O753" s="27"/>
    </row>
    <row r="754">
      <c r="N754" s="27"/>
      <c r="O754" s="27"/>
    </row>
    <row r="755">
      <c r="N755" s="27"/>
      <c r="O755" s="27"/>
    </row>
    <row r="756">
      <c r="N756" s="27"/>
      <c r="O756" s="27"/>
    </row>
    <row r="757">
      <c r="N757" s="27"/>
      <c r="O757" s="27"/>
    </row>
    <row r="758">
      <c r="N758" s="27"/>
      <c r="O758" s="27"/>
    </row>
    <row r="759">
      <c r="N759" s="27"/>
      <c r="O759" s="27"/>
    </row>
    <row r="760">
      <c r="N760" s="27"/>
      <c r="O760" s="27"/>
    </row>
    <row r="761">
      <c r="N761" s="27"/>
      <c r="O761" s="27"/>
    </row>
    <row r="762">
      <c r="N762" s="27"/>
      <c r="O762" s="27"/>
    </row>
    <row r="763">
      <c r="N763" s="27"/>
      <c r="O763" s="27"/>
    </row>
    <row r="764">
      <c r="N764" s="27"/>
      <c r="O764" s="27"/>
    </row>
    <row r="765">
      <c r="N765" s="27"/>
      <c r="O765" s="27"/>
    </row>
    <row r="766">
      <c r="N766" s="27"/>
      <c r="O766" s="27"/>
    </row>
    <row r="767">
      <c r="N767" s="27"/>
      <c r="O767" s="27"/>
    </row>
    <row r="768">
      <c r="N768" s="27"/>
      <c r="O768" s="27"/>
    </row>
    <row r="769">
      <c r="N769" s="27"/>
      <c r="O769" s="27"/>
    </row>
    <row r="770">
      <c r="N770" s="27"/>
      <c r="O770" s="27"/>
    </row>
    <row r="771">
      <c r="N771" s="27"/>
      <c r="O771" s="27"/>
    </row>
    <row r="772">
      <c r="N772" s="27"/>
      <c r="O772" s="27"/>
    </row>
    <row r="773">
      <c r="N773" s="27"/>
      <c r="O773" s="27"/>
    </row>
    <row r="774">
      <c r="N774" s="27"/>
      <c r="O774" s="27"/>
    </row>
    <row r="775">
      <c r="N775" s="27"/>
      <c r="O775" s="27"/>
    </row>
    <row r="776">
      <c r="N776" s="27"/>
      <c r="O776" s="27"/>
    </row>
    <row r="777">
      <c r="N777" s="27"/>
      <c r="O777" s="27"/>
    </row>
    <row r="778">
      <c r="N778" s="27"/>
      <c r="O778" s="27"/>
    </row>
    <row r="779">
      <c r="N779" s="27"/>
      <c r="O779" s="27"/>
    </row>
    <row r="780">
      <c r="N780" s="27"/>
      <c r="O780" s="27"/>
    </row>
    <row r="781">
      <c r="N781" s="27"/>
      <c r="O781" s="27"/>
    </row>
    <row r="782">
      <c r="N782" s="27"/>
      <c r="O782" s="27"/>
    </row>
    <row r="783">
      <c r="N783" s="27"/>
      <c r="O783" s="27"/>
    </row>
    <row r="784">
      <c r="N784" s="27"/>
      <c r="O784" s="27"/>
    </row>
    <row r="785">
      <c r="N785" s="27"/>
      <c r="O785" s="27"/>
    </row>
    <row r="786">
      <c r="N786" s="27"/>
      <c r="O786" s="27"/>
    </row>
    <row r="787">
      <c r="N787" s="27"/>
      <c r="O787" s="27"/>
    </row>
    <row r="788">
      <c r="N788" s="27"/>
      <c r="O788" s="27"/>
    </row>
    <row r="789">
      <c r="N789" s="27"/>
      <c r="O789" s="27"/>
    </row>
    <row r="790">
      <c r="N790" s="27"/>
      <c r="O790" s="27"/>
    </row>
    <row r="791">
      <c r="N791" s="27"/>
      <c r="O791" s="27"/>
    </row>
    <row r="792">
      <c r="N792" s="27"/>
      <c r="O792" s="27"/>
    </row>
    <row r="793">
      <c r="N793" s="27"/>
      <c r="O793" s="27"/>
    </row>
    <row r="794">
      <c r="N794" s="27"/>
      <c r="O794" s="27"/>
    </row>
    <row r="795">
      <c r="N795" s="27"/>
      <c r="O795" s="27"/>
    </row>
    <row r="796">
      <c r="N796" s="27"/>
      <c r="O796" s="27"/>
    </row>
    <row r="797">
      <c r="N797" s="27"/>
      <c r="O797" s="27"/>
    </row>
    <row r="798">
      <c r="N798" s="27"/>
      <c r="O798" s="27"/>
    </row>
    <row r="799">
      <c r="N799" s="27"/>
      <c r="O799" s="27"/>
    </row>
    <row r="800">
      <c r="N800" s="27"/>
      <c r="O800" s="27"/>
    </row>
    <row r="801">
      <c r="N801" s="27"/>
      <c r="O801" s="27"/>
    </row>
    <row r="802">
      <c r="N802" s="27"/>
      <c r="O802" s="27"/>
    </row>
    <row r="803">
      <c r="N803" s="27"/>
      <c r="O803" s="27"/>
    </row>
    <row r="804">
      <c r="N804" s="27"/>
      <c r="O804" s="27"/>
    </row>
    <row r="805">
      <c r="N805" s="27"/>
      <c r="O805" s="27"/>
    </row>
    <row r="806">
      <c r="N806" s="27"/>
      <c r="O806" s="27"/>
    </row>
    <row r="807">
      <c r="N807" s="27"/>
      <c r="O807" s="27"/>
    </row>
    <row r="808">
      <c r="N808" s="27"/>
      <c r="O808" s="27"/>
    </row>
    <row r="809">
      <c r="N809" s="27"/>
      <c r="O809" s="27"/>
    </row>
    <row r="810">
      <c r="N810" s="27"/>
      <c r="O810" s="27"/>
    </row>
    <row r="811">
      <c r="N811" s="27"/>
      <c r="O811" s="27"/>
    </row>
    <row r="812">
      <c r="N812" s="27"/>
      <c r="O812" s="27"/>
    </row>
    <row r="813">
      <c r="N813" s="27"/>
      <c r="O813" s="27"/>
    </row>
    <row r="814">
      <c r="N814" s="27"/>
      <c r="O814" s="27"/>
    </row>
    <row r="815">
      <c r="N815" s="27"/>
      <c r="O815" s="27"/>
    </row>
    <row r="816">
      <c r="N816" s="27"/>
      <c r="O816" s="27"/>
    </row>
    <row r="817">
      <c r="N817" s="27"/>
      <c r="O817" s="27"/>
    </row>
    <row r="818">
      <c r="N818" s="27"/>
      <c r="O818" s="27"/>
    </row>
    <row r="819">
      <c r="N819" s="27"/>
      <c r="O819" s="27"/>
    </row>
    <row r="820">
      <c r="N820" s="27"/>
      <c r="O820" s="27"/>
    </row>
    <row r="821">
      <c r="N821" s="27"/>
      <c r="O821" s="27"/>
    </row>
    <row r="822">
      <c r="N822" s="27"/>
      <c r="O822" s="27"/>
    </row>
    <row r="823">
      <c r="N823" s="27"/>
      <c r="O823" s="27"/>
    </row>
    <row r="824">
      <c r="N824" s="27"/>
      <c r="O824" s="27"/>
    </row>
    <row r="825">
      <c r="N825" s="27"/>
      <c r="O825" s="27"/>
    </row>
    <row r="826">
      <c r="N826" s="27"/>
      <c r="O826" s="27"/>
    </row>
    <row r="827">
      <c r="N827" s="27"/>
      <c r="O827" s="27"/>
    </row>
    <row r="828">
      <c r="N828" s="27"/>
      <c r="O828" s="27"/>
    </row>
    <row r="829">
      <c r="N829" s="27"/>
      <c r="O829" s="27"/>
    </row>
    <row r="830">
      <c r="N830" s="27"/>
      <c r="O830" s="27"/>
    </row>
    <row r="831">
      <c r="N831" s="27"/>
      <c r="O831" s="27"/>
    </row>
    <row r="832">
      <c r="N832" s="27"/>
      <c r="O832" s="27"/>
    </row>
    <row r="833">
      <c r="N833" s="27"/>
      <c r="O833" s="27"/>
    </row>
    <row r="834">
      <c r="N834" s="27"/>
      <c r="O834" s="27"/>
    </row>
    <row r="835">
      <c r="N835" s="27"/>
      <c r="O835" s="27"/>
    </row>
    <row r="836">
      <c r="N836" s="27"/>
      <c r="O836" s="27"/>
    </row>
    <row r="837">
      <c r="N837" s="27"/>
      <c r="O837" s="27"/>
    </row>
    <row r="838">
      <c r="N838" s="27"/>
      <c r="O838" s="27"/>
    </row>
    <row r="839">
      <c r="N839" s="27"/>
      <c r="O839" s="27"/>
    </row>
    <row r="840">
      <c r="N840" s="27"/>
      <c r="O840" s="27"/>
    </row>
    <row r="841">
      <c r="N841" s="27"/>
      <c r="O841" s="27"/>
    </row>
    <row r="842">
      <c r="N842" s="27"/>
      <c r="O842" s="27"/>
    </row>
    <row r="843">
      <c r="N843" s="27"/>
      <c r="O843" s="27"/>
    </row>
    <row r="844">
      <c r="N844" s="27"/>
      <c r="O844" s="27"/>
    </row>
    <row r="845">
      <c r="N845" s="27"/>
      <c r="O845" s="27"/>
    </row>
    <row r="846">
      <c r="N846" s="27"/>
      <c r="O846" s="27"/>
    </row>
    <row r="847">
      <c r="N847" s="27"/>
      <c r="O847" s="27"/>
    </row>
    <row r="848">
      <c r="N848" s="27"/>
      <c r="O848" s="27"/>
    </row>
    <row r="849">
      <c r="N849" s="27"/>
      <c r="O849" s="27"/>
    </row>
    <row r="850">
      <c r="N850" s="27"/>
      <c r="O850" s="27"/>
    </row>
    <row r="851">
      <c r="N851" s="27"/>
      <c r="O851" s="27"/>
    </row>
    <row r="852">
      <c r="N852" s="27"/>
      <c r="O852" s="27"/>
    </row>
    <row r="853">
      <c r="N853" s="27"/>
      <c r="O853" s="27"/>
    </row>
    <row r="854">
      <c r="N854" s="27"/>
      <c r="O854" s="27"/>
    </row>
    <row r="855">
      <c r="N855" s="27"/>
      <c r="O855" s="27"/>
    </row>
    <row r="856">
      <c r="N856" s="27"/>
      <c r="O856" s="27"/>
    </row>
    <row r="857">
      <c r="N857" s="27"/>
      <c r="O857" s="27"/>
    </row>
    <row r="858">
      <c r="N858" s="27"/>
      <c r="O858" s="27"/>
    </row>
    <row r="859">
      <c r="N859" s="27"/>
      <c r="O859" s="27"/>
    </row>
    <row r="860">
      <c r="N860" s="27"/>
      <c r="O860" s="27"/>
    </row>
    <row r="861">
      <c r="N861" s="27"/>
      <c r="O861" s="27"/>
    </row>
    <row r="862">
      <c r="N862" s="27"/>
      <c r="O862" s="27"/>
    </row>
    <row r="863">
      <c r="N863" s="27"/>
      <c r="O863" s="27"/>
    </row>
    <row r="864">
      <c r="N864" s="27"/>
      <c r="O864" s="27"/>
    </row>
    <row r="865">
      <c r="N865" s="27"/>
      <c r="O865" s="27"/>
    </row>
    <row r="866">
      <c r="N866" s="27"/>
      <c r="O866" s="27"/>
    </row>
    <row r="867">
      <c r="N867" s="27"/>
      <c r="O867" s="27"/>
    </row>
    <row r="868">
      <c r="N868" s="27"/>
      <c r="O868" s="27"/>
    </row>
    <row r="869">
      <c r="N869" s="27"/>
      <c r="O869" s="27"/>
    </row>
    <row r="870">
      <c r="N870" s="27"/>
      <c r="O870" s="27"/>
    </row>
    <row r="871">
      <c r="N871" s="27"/>
      <c r="O871" s="27"/>
    </row>
    <row r="872">
      <c r="N872" s="27"/>
      <c r="O872" s="27"/>
    </row>
    <row r="873">
      <c r="N873" s="27"/>
      <c r="O873" s="27"/>
    </row>
    <row r="874">
      <c r="N874" s="27"/>
      <c r="O874" s="27"/>
    </row>
    <row r="875">
      <c r="N875" s="27"/>
      <c r="O875" s="27"/>
    </row>
    <row r="876">
      <c r="N876" s="27"/>
      <c r="O876" s="27"/>
    </row>
    <row r="877">
      <c r="N877" s="27"/>
      <c r="O877" s="27"/>
    </row>
    <row r="878">
      <c r="N878" s="27"/>
      <c r="O878" s="27"/>
    </row>
    <row r="879">
      <c r="N879" s="27"/>
      <c r="O879" s="27"/>
    </row>
    <row r="880">
      <c r="N880" s="27"/>
      <c r="O880" s="27"/>
    </row>
    <row r="881">
      <c r="N881" s="27"/>
      <c r="O881" s="27"/>
    </row>
    <row r="882">
      <c r="N882" s="27"/>
      <c r="O882" s="27"/>
    </row>
    <row r="883">
      <c r="N883" s="27"/>
      <c r="O883" s="27"/>
    </row>
    <row r="884">
      <c r="N884" s="27"/>
      <c r="O884" s="27"/>
    </row>
    <row r="885">
      <c r="N885" s="27"/>
      <c r="O885" s="27"/>
    </row>
    <row r="886">
      <c r="N886" s="27"/>
      <c r="O886" s="27"/>
    </row>
    <row r="887">
      <c r="N887" s="27"/>
      <c r="O887" s="27"/>
    </row>
    <row r="888">
      <c r="N888" s="27"/>
      <c r="O888" s="27"/>
    </row>
    <row r="889">
      <c r="N889" s="27"/>
      <c r="O889" s="27"/>
    </row>
    <row r="890">
      <c r="N890" s="27"/>
      <c r="O890" s="27"/>
    </row>
    <row r="891">
      <c r="N891" s="27"/>
      <c r="O891" s="27"/>
    </row>
    <row r="892">
      <c r="N892" s="27"/>
      <c r="O892" s="27"/>
    </row>
    <row r="893">
      <c r="N893" s="27"/>
      <c r="O893" s="27"/>
    </row>
    <row r="894">
      <c r="N894" s="27"/>
      <c r="O894" s="27"/>
    </row>
    <row r="895">
      <c r="N895" s="27"/>
      <c r="O895" s="27"/>
    </row>
    <row r="896">
      <c r="N896" s="27"/>
      <c r="O896" s="27"/>
    </row>
    <row r="897">
      <c r="N897" s="27"/>
      <c r="O897" s="27"/>
    </row>
    <row r="898">
      <c r="N898" s="27"/>
      <c r="O898" s="27"/>
    </row>
    <row r="899">
      <c r="N899" s="27"/>
      <c r="O899" s="27"/>
    </row>
    <row r="900">
      <c r="N900" s="27"/>
      <c r="O900" s="27"/>
    </row>
    <row r="901">
      <c r="N901" s="27"/>
      <c r="O901" s="27"/>
    </row>
    <row r="902">
      <c r="N902" s="27"/>
      <c r="O902" s="27"/>
    </row>
    <row r="903">
      <c r="N903" s="27"/>
      <c r="O903" s="27"/>
    </row>
    <row r="904">
      <c r="N904" s="27"/>
      <c r="O904" s="27"/>
    </row>
    <row r="905">
      <c r="N905" s="27"/>
      <c r="O905" s="27"/>
    </row>
    <row r="906">
      <c r="N906" s="27"/>
      <c r="O906" s="27"/>
    </row>
    <row r="907">
      <c r="N907" s="27"/>
      <c r="O907" s="27"/>
    </row>
    <row r="908">
      <c r="N908" s="27"/>
      <c r="O908" s="27"/>
    </row>
    <row r="909">
      <c r="N909" s="27"/>
      <c r="O909" s="27"/>
    </row>
    <row r="910">
      <c r="N910" s="27"/>
      <c r="O910" s="27"/>
    </row>
    <row r="911">
      <c r="N911" s="27"/>
      <c r="O911" s="27"/>
    </row>
    <row r="912">
      <c r="N912" s="27"/>
      <c r="O912" s="27"/>
    </row>
    <row r="913">
      <c r="N913" s="27"/>
      <c r="O913" s="27"/>
    </row>
    <row r="914">
      <c r="N914" s="27"/>
      <c r="O914" s="27"/>
    </row>
    <row r="915">
      <c r="N915" s="27"/>
      <c r="O915" s="27"/>
    </row>
    <row r="916">
      <c r="N916" s="27"/>
      <c r="O916" s="27"/>
    </row>
    <row r="917">
      <c r="N917" s="27"/>
      <c r="O917" s="27"/>
    </row>
    <row r="918">
      <c r="N918" s="27"/>
      <c r="O918" s="27"/>
    </row>
    <row r="919">
      <c r="N919" s="27"/>
      <c r="O919" s="27"/>
    </row>
    <row r="920">
      <c r="N920" s="27"/>
      <c r="O920" s="27"/>
    </row>
    <row r="921">
      <c r="N921" s="27"/>
      <c r="O921" s="27"/>
    </row>
    <row r="922">
      <c r="N922" s="27"/>
      <c r="O922" s="27"/>
    </row>
    <row r="923">
      <c r="N923" s="27"/>
      <c r="O923" s="27"/>
    </row>
    <row r="924">
      <c r="N924" s="27"/>
      <c r="O924" s="27"/>
    </row>
    <row r="925">
      <c r="N925" s="27"/>
      <c r="O925" s="27"/>
    </row>
    <row r="926">
      <c r="N926" s="27"/>
      <c r="O926" s="27"/>
    </row>
    <row r="927">
      <c r="N927" s="27"/>
      <c r="O927" s="27"/>
    </row>
    <row r="928">
      <c r="N928" s="27"/>
      <c r="O928" s="27"/>
    </row>
    <row r="929">
      <c r="N929" s="27"/>
      <c r="O929" s="27"/>
    </row>
    <row r="930">
      <c r="N930" s="27"/>
      <c r="O930" s="27"/>
    </row>
    <row r="931">
      <c r="N931" s="27"/>
      <c r="O931" s="27"/>
    </row>
    <row r="932">
      <c r="N932" s="27"/>
      <c r="O932" s="27"/>
    </row>
    <row r="933">
      <c r="N933" s="27"/>
      <c r="O933" s="27"/>
    </row>
    <row r="934">
      <c r="N934" s="27"/>
      <c r="O934" s="27"/>
    </row>
    <row r="935">
      <c r="N935" s="27"/>
      <c r="O935" s="27"/>
    </row>
    <row r="936">
      <c r="N936" s="27"/>
      <c r="O936" s="27"/>
    </row>
    <row r="937">
      <c r="N937" s="27"/>
      <c r="O937" s="27"/>
    </row>
    <row r="938">
      <c r="N938" s="27"/>
      <c r="O938" s="27"/>
    </row>
    <row r="939">
      <c r="N939" s="27"/>
      <c r="O939" s="27"/>
    </row>
    <row r="940">
      <c r="N940" s="27"/>
      <c r="O940" s="27"/>
    </row>
    <row r="941">
      <c r="N941" s="27"/>
      <c r="O941" s="27"/>
    </row>
    <row r="942">
      <c r="N942" s="27"/>
      <c r="O942" s="27"/>
    </row>
    <row r="943">
      <c r="N943" s="27"/>
      <c r="O943" s="27"/>
    </row>
    <row r="944">
      <c r="N944" s="27"/>
      <c r="O944" s="27"/>
    </row>
    <row r="945">
      <c r="N945" s="27"/>
      <c r="O945" s="27"/>
    </row>
    <row r="946">
      <c r="N946" s="27"/>
      <c r="O946" s="27"/>
    </row>
    <row r="947">
      <c r="N947" s="27"/>
      <c r="O947" s="27"/>
    </row>
    <row r="948">
      <c r="N948" s="27"/>
      <c r="O948" s="27"/>
    </row>
    <row r="949">
      <c r="N949" s="27"/>
      <c r="O949" s="27"/>
    </row>
    <row r="950">
      <c r="N950" s="27"/>
      <c r="O950" s="27"/>
    </row>
    <row r="951">
      <c r="N951" s="27"/>
      <c r="O951" s="27"/>
    </row>
    <row r="952">
      <c r="N952" s="27"/>
      <c r="O952" s="27"/>
    </row>
    <row r="953">
      <c r="N953" s="27"/>
      <c r="O953" s="27"/>
    </row>
    <row r="954">
      <c r="N954" s="27"/>
      <c r="O954" s="27"/>
    </row>
    <row r="955">
      <c r="N955" s="27"/>
      <c r="O955" s="27"/>
    </row>
    <row r="956">
      <c r="N956" s="27"/>
      <c r="O956" s="27"/>
    </row>
    <row r="957">
      <c r="N957" s="27"/>
      <c r="O957" s="27"/>
    </row>
    <row r="958">
      <c r="N958" s="27"/>
      <c r="O958" s="27"/>
    </row>
    <row r="959">
      <c r="N959" s="27"/>
      <c r="O959" s="27"/>
    </row>
    <row r="960">
      <c r="N960" s="27"/>
      <c r="O960" s="27"/>
    </row>
    <row r="961">
      <c r="N961" s="27"/>
      <c r="O961" s="27"/>
    </row>
    <row r="962">
      <c r="N962" s="27"/>
      <c r="O962" s="27"/>
    </row>
    <row r="963">
      <c r="N963" s="27"/>
      <c r="O963" s="27"/>
    </row>
    <row r="964">
      <c r="N964" s="27"/>
      <c r="O964" s="27"/>
    </row>
    <row r="965">
      <c r="N965" s="27"/>
      <c r="O965" s="27"/>
    </row>
    <row r="966">
      <c r="N966" s="27"/>
      <c r="O966" s="27"/>
    </row>
    <row r="967">
      <c r="N967" s="27"/>
      <c r="O967" s="27"/>
    </row>
    <row r="968">
      <c r="N968" s="27"/>
      <c r="O968" s="27"/>
    </row>
    <row r="969">
      <c r="N969" s="27"/>
      <c r="O969" s="27"/>
    </row>
    <row r="970">
      <c r="N970" s="27"/>
      <c r="O970" s="27"/>
    </row>
    <row r="971">
      <c r="N971" s="27"/>
      <c r="O971" s="27"/>
    </row>
    <row r="972">
      <c r="N972" s="27"/>
      <c r="O972" s="27"/>
    </row>
    <row r="973">
      <c r="N973" s="27"/>
      <c r="O973" s="27"/>
    </row>
    <row r="974">
      <c r="N974" s="27"/>
      <c r="O974" s="27"/>
    </row>
    <row r="975">
      <c r="N975" s="27"/>
      <c r="O975" s="27"/>
    </row>
    <row r="976">
      <c r="N976" s="27"/>
      <c r="O976" s="27"/>
    </row>
    <row r="977">
      <c r="N977" s="27"/>
      <c r="O977" s="27"/>
    </row>
    <row r="978">
      <c r="N978" s="27"/>
      <c r="O978" s="27"/>
    </row>
    <row r="979">
      <c r="N979" s="27"/>
      <c r="O979" s="27"/>
    </row>
    <row r="980">
      <c r="N980" s="27"/>
      <c r="O980" s="27"/>
    </row>
    <row r="981">
      <c r="N981" s="27"/>
      <c r="O981" s="27"/>
    </row>
    <row r="982">
      <c r="N982" s="27"/>
      <c r="O982" s="27"/>
    </row>
    <row r="983">
      <c r="N983" s="27"/>
      <c r="O983" s="27"/>
    </row>
    <row r="984">
      <c r="N984" s="27"/>
      <c r="O984" s="27"/>
    </row>
    <row r="985">
      <c r="N985" s="27"/>
      <c r="O985" s="27"/>
    </row>
    <row r="986">
      <c r="N986" s="27"/>
      <c r="O986" s="27"/>
    </row>
    <row r="987">
      <c r="N987" s="27"/>
      <c r="O987" s="27"/>
    </row>
    <row r="988">
      <c r="N988" s="27"/>
      <c r="O988" s="27"/>
    </row>
    <row r="989">
      <c r="N989" s="27"/>
      <c r="O989" s="27"/>
    </row>
    <row r="990">
      <c r="N990" s="27"/>
      <c r="O990" s="27"/>
    </row>
    <row r="991">
      <c r="N991" s="27"/>
      <c r="O991" s="27"/>
    </row>
    <row r="992">
      <c r="N992" s="27"/>
      <c r="O992" s="27"/>
    </row>
    <row r="993">
      <c r="N993" s="27"/>
      <c r="O993" s="27"/>
    </row>
    <row r="994">
      <c r="N994" s="27"/>
      <c r="O994" s="27"/>
    </row>
    <row r="995">
      <c r="N995" s="27"/>
      <c r="O995" s="27"/>
    </row>
    <row r="996">
      <c r="N996" s="27"/>
      <c r="O996" s="27"/>
    </row>
    <row r="997">
      <c r="N997" s="27"/>
      <c r="O997" s="27"/>
    </row>
    <row r="998">
      <c r="N998" s="27"/>
      <c r="O998" s="27"/>
    </row>
    <row r="999">
      <c r="N999" s="27"/>
      <c r="O999" s="27"/>
    </row>
    <row r="1000">
      <c r="N1000" s="27"/>
      <c r="O1000" s="27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J12"/>
    <hyperlink r:id="rId12" ref="L12"/>
    <hyperlink r:id="rId13" ref="M12"/>
    <hyperlink r:id="rId14" ref="M13"/>
    <hyperlink r:id="rId15" ref="M14"/>
    <hyperlink r:id="rId16" ref="L15"/>
    <hyperlink r:id="rId17" ref="M15"/>
    <hyperlink r:id="rId18" ref="L16"/>
    <hyperlink r:id="rId19" ref="L17"/>
    <hyperlink r:id="rId20" ref="L19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43"/>
    <col customWidth="1" min="3" max="3" width="27.57"/>
    <col customWidth="1" min="13" max="13" width="70.57"/>
  </cols>
  <sheetData>
    <row r="1">
      <c r="A1" s="2" t="s">
        <v>0</v>
      </c>
      <c r="B1" s="2" t="s">
        <v>2</v>
      </c>
      <c r="C1" s="4" t="s">
        <v>3</v>
      </c>
      <c r="D1" s="4" t="s">
        <v>4</v>
      </c>
      <c r="E1" s="2" t="s">
        <v>5</v>
      </c>
      <c r="F1" s="5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8" t="s">
        <v>13</v>
      </c>
      <c r="N1" s="2"/>
      <c r="O1" s="2"/>
      <c r="P1" s="2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2" t="s">
        <v>15</v>
      </c>
      <c r="B2" s="14"/>
      <c r="C2" s="15"/>
      <c r="D2" s="16"/>
      <c r="E2" s="17">
        <v>1.0</v>
      </c>
      <c r="F2" s="18" t="s">
        <v>18</v>
      </c>
      <c r="G2" s="19" t="s">
        <v>19</v>
      </c>
      <c r="H2" s="20"/>
      <c r="I2" s="14"/>
      <c r="J2" s="20" t="str">
        <f>IFERROR(__xludf.DUMMYFUNCTION("unique(B3:C4)"),"Distributed Web of Care")</f>
        <v>Distributed Web of Care</v>
      </c>
      <c r="K2" s="20" t="str">
        <f>IFERROR(__xludf.DUMMYFUNCTION("""COMPUTED_VALUE"""),"")</f>
        <v/>
      </c>
      <c r="L2" s="24"/>
      <c r="M2" s="36" t="str">
        <f t="shared" ref="M2:M31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http://taeyoonchoi.com/soft-care</v>
      </c>
      <c r="N2" s="37"/>
      <c r="O2" s="37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</row>
    <row r="3">
      <c r="A3" s="17" t="s">
        <v>15</v>
      </c>
      <c r="B3" s="14" t="s">
        <v>39</v>
      </c>
      <c r="C3" s="15"/>
      <c r="D3" s="16"/>
      <c r="E3" s="17">
        <v>2.0</v>
      </c>
      <c r="F3" s="18" t="s">
        <v>18</v>
      </c>
      <c r="G3" s="17">
        <v>2018.0</v>
      </c>
      <c r="H3" s="17" t="s">
        <v>40</v>
      </c>
      <c r="I3" s="14"/>
      <c r="J3" s="14" t="str">
        <f>IFERROR(__xludf.DUMMYFUNCTION("""COMPUTED_VALUE"""),"Distributed Web of Care")</f>
        <v>Distributed Web of Care</v>
      </c>
      <c r="K3" s="14" t="str">
        <f>IFERROR(__xludf.DUMMYFUNCTION("""COMPUTED_VALUE"""),"Ethics and Archiving the Web")</f>
        <v>Ethics and Archiving the Web</v>
      </c>
      <c r="L3" s="37"/>
      <c r="M3" s="36" t="str">
        <f t="shared" si="1"/>
        <v>http://taeyoonchoi.com/soft-care/distributed-web-of-care</v>
      </c>
      <c r="N3" s="37"/>
      <c r="O3" s="37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</row>
    <row r="4">
      <c r="A4" s="17" t="s">
        <v>15</v>
      </c>
      <c r="B4" s="14" t="s">
        <v>39</v>
      </c>
      <c r="C4" s="16" t="s">
        <v>48</v>
      </c>
      <c r="D4" s="16" t="s">
        <v>50</v>
      </c>
      <c r="E4" s="17">
        <v>3.0</v>
      </c>
      <c r="F4" s="18" t="s">
        <v>18</v>
      </c>
      <c r="G4" s="17">
        <v>2018.0</v>
      </c>
      <c r="H4" s="17" t="s">
        <v>40</v>
      </c>
      <c r="I4" s="14"/>
      <c r="J4" s="14"/>
      <c r="K4" s="14"/>
      <c r="L4" s="37"/>
      <c r="M4" s="36" t="str">
        <f t="shared" si="1"/>
        <v>http://taeyoonchoi.com/soft-care/distributed-web-of-care/rhizome</v>
      </c>
      <c r="N4" s="37"/>
      <c r="O4" s="37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</row>
    <row r="5">
      <c r="A5" s="17" t="s">
        <v>15</v>
      </c>
      <c r="B5" s="14" t="s">
        <v>39</v>
      </c>
      <c r="C5" s="16" t="s">
        <v>52</v>
      </c>
      <c r="D5" s="16" t="s">
        <v>54</v>
      </c>
      <c r="E5" s="17">
        <v>3.0</v>
      </c>
      <c r="F5" s="18" t="s">
        <v>18</v>
      </c>
      <c r="G5" s="17">
        <v>2018.0</v>
      </c>
      <c r="H5" s="17" t="s">
        <v>55</v>
      </c>
      <c r="I5" s="14"/>
      <c r="J5" s="14"/>
      <c r="K5" s="14"/>
      <c r="L5" s="37"/>
      <c r="M5" s="36" t="str">
        <f t="shared" si="1"/>
        <v>http://taeyoonchoi.com/soft-care/distributed-web-of-care/air</v>
      </c>
      <c r="N5" s="37"/>
      <c r="O5" s="37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</row>
    <row r="6">
      <c r="A6" s="17" t="s">
        <v>15</v>
      </c>
      <c r="B6" s="14" t="s">
        <v>39</v>
      </c>
      <c r="C6" s="16" t="s">
        <v>57</v>
      </c>
      <c r="D6" s="16" t="s">
        <v>58</v>
      </c>
      <c r="E6" s="17">
        <v>3.0</v>
      </c>
      <c r="F6" s="18" t="s">
        <v>18</v>
      </c>
      <c r="G6" s="17">
        <v>2018.0</v>
      </c>
      <c r="H6" s="17" t="s">
        <v>55</v>
      </c>
      <c r="I6" s="14"/>
      <c r="J6" s="14"/>
      <c r="K6" s="14"/>
      <c r="L6" s="37"/>
      <c r="M6" s="36" t="str">
        <f t="shared" si="1"/>
        <v>http://taeyoonchoi.com/soft-care/distributed-web-of-care/fellows</v>
      </c>
      <c r="N6" s="37"/>
      <c r="O6" s="37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</row>
    <row r="7">
      <c r="A7" s="17" t="s">
        <v>15</v>
      </c>
      <c r="B7" s="14" t="s">
        <v>39</v>
      </c>
      <c r="C7" s="16" t="s">
        <v>60</v>
      </c>
      <c r="D7" s="16" t="s">
        <v>61</v>
      </c>
      <c r="E7" s="17">
        <v>3.0</v>
      </c>
      <c r="F7" s="18" t="s">
        <v>18</v>
      </c>
      <c r="G7" s="17">
        <v>2018.0</v>
      </c>
      <c r="H7" s="17" t="s">
        <v>55</v>
      </c>
      <c r="I7" s="14"/>
      <c r="J7" s="14"/>
      <c r="K7" s="14"/>
      <c r="L7" s="37"/>
      <c r="M7" s="36" t="str">
        <f t="shared" si="1"/>
        <v>http://taeyoonchoi.com/soft-care/distributed-web-of-care/stewards</v>
      </c>
      <c r="N7" s="37"/>
      <c r="O7" s="37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>
      <c r="A8" s="17" t="s">
        <v>15</v>
      </c>
      <c r="B8" s="14" t="s">
        <v>39</v>
      </c>
      <c r="C8" s="16" t="s">
        <v>62</v>
      </c>
      <c r="D8" s="16" t="s">
        <v>63</v>
      </c>
      <c r="E8" s="17">
        <v>3.0</v>
      </c>
      <c r="F8" s="18" t="s">
        <v>18</v>
      </c>
      <c r="G8" s="17">
        <v>2018.0</v>
      </c>
      <c r="H8" s="17" t="s">
        <v>55</v>
      </c>
      <c r="I8" s="14"/>
      <c r="J8" s="14"/>
      <c r="K8" s="14"/>
      <c r="L8" s="37"/>
      <c r="M8" s="36" t="str">
        <f t="shared" si="1"/>
        <v>http://taeyoonchoi.com/soft-care/distributed-web-of-care/party</v>
      </c>
      <c r="N8" s="37"/>
      <c r="O8" s="37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</row>
    <row r="9">
      <c r="A9" s="17" t="s">
        <v>15</v>
      </c>
      <c r="B9" s="17" t="s">
        <v>39</v>
      </c>
      <c r="C9" s="16" t="s">
        <v>66</v>
      </c>
      <c r="D9" s="16" t="s">
        <v>67</v>
      </c>
      <c r="E9" s="17">
        <v>3.0</v>
      </c>
      <c r="F9" s="18" t="s">
        <v>18</v>
      </c>
      <c r="G9" s="17">
        <v>2018.0</v>
      </c>
      <c r="H9" s="17" t="s">
        <v>40</v>
      </c>
      <c r="I9" s="14"/>
      <c r="J9" s="14"/>
      <c r="K9" s="14"/>
      <c r="L9" s="37"/>
      <c r="M9" s="36" t="str">
        <f t="shared" si="1"/>
        <v>http://taeyoonchoi.com/soft-care/distributed-web-of-care/skillshare</v>
      </c>
      <c r="N9" s="37"/>
      <c r="O9" s="37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</row>
    <row r="10">
      <c r="A10" s="17" t="s">
        <v>15</v>
      </c>
      <c r="B10" s="43" t="s">
        <v>68</v>
      </c>
      <c r="C10" s="45"/>
      <c r="D10" s="47" t="s">
        <v>70</v>
      </c>
      <c r="E10" s="43">
        <v>2.0</v>
      </c>
      <c r="F10" s="48" t="s">
        <v>18</v>
      </c>
      <c r="G10" s="43">
        <v>2018.0</v>
      </c>
      <c r="H10" s="43" t="s">
        <v>74</v>
      </c>
      <c r="J10" s="43" t="s">
        <v>75</v>
      </c>
      <c r="M10" s="36" t="str">
        <f t="shared" si="1"/>
        <v>http://taeyoonchoi.com/soft-care/the-care-of-the-self</v>
      </c>
      <c r="N10" s="37"/>
      <c r="O10" s="37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</row>
    <row r="11">
      <c r="A11" s="17" t="s">
        <v>15</v>
      </c>
      <c r="B11" s="20" t="s">
        <v>68</v>
      </c>
      <c r="C11" s="49" t="s">
        <v>77</v>
      </c>
      <c r="D11" s="16" t="s">
        <v>78</v>
      </c>
      <c r="E11" s="50">
        <v>3.0</v>
      </c>
      <c r="F11" s="18" t="s">
        <v>18</v>
      </c>
      <c r="G11" s="50">
        <v>2017.0</v>
      </c>
      <c r="H11" s="20" t="s">
        <v>80</v>
      </c>
      <c r="I11" s="20"/>
      <c r="J11" s="20"/>
      <c r="K11" s="20"/>
      <c r="L11" s="37"/>
      <c r="M11" s="36" t="str">
        <f t="shared" si="1"/>
        <v>http://taeyoonchoi.com/soft-care/the-care-of-the-self/happy-cats</v>
      </c>
      <c r="N11" s="37"/>
      <c r="O11" s="37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>
      <c r="A12" s="52" t="s">
        <v>81</v>
      </c>
      <c r="B12" s="53" t="s">
        <v>83</v>
      </c>
      <c r="C12" s="53" t="s">
        <v>86</v>
      </c>
      <c r="D12" s="52" t="s">
        <v>87</v>
      </c>
      <c r="E12" s="54">
        <v>3.0</v>
      </c>
      <c r="F12" s="52"/>
      <c r="G12" s="54">
        <v>2016.0</v>
      </c>
      <c r="H12" s="53" t="s">
        <v>88</v>
      </c>
      <c r="I12" s="53"/>
      <c r="J12" s="53" t="s">
        <v>89</v>
      </c>
      <c r="K12" s="53"/>
      <c r="L12" s="55" t="s">
        <v>90</v>
      </c>
      <c r="M12" s="56" t="str">
        <f t="shared" si="1"/>
        <v>http://taeyoonchoi.com/poetic-computation/nyu-itp/signing-coders</v>
      </c>
      <c r="N12" s="58"/>
      <c r="O12" s="37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</row>
    <row r="13">
      <c r="A13" s="17" t="s">
        <v>15</v>
      </c>
      <c r="B13" s="17" t="s">
        <v>98</v>
      </c>
      <c r="C13" s="16"/>
      <c r="D13" s="16"/>
      <c r="E13" s="19">
        <v>2.0</v>
      </c>
      <c r="F13" s="18" t="s">
        <v>99</v>
      </c>
      <c r="G13" s="19">
        <v>2016.0</v>
      </c>
      <c r="H13" s="17" t="s">
        <v>40</v>
      </c>
      <c r="I13" s="20"/>
      <c r="J13" s="17" t="s">
        <v>100</v>
      </c>
      <c r="K13" s="17" t="s">
        <v>101</v>
      </c>
      <c r="L13" s="59" t="s">
        <v>102</v>
      </c>
      <c r="M13" s="36" t="str">
        <f t="shared" si="1"/>
        <v>http://taeyoonchoi.com/soft-care/uncertainty-school</v>
      </c>
      <c r="N13" s="37"/>
      <c r="O13" s="37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>
      <c r="A14" s="17" t="s">
        <v>15</v>
      </c>
      <c r="B14" s="17" t="s">
        <v>98</v>
      </c>
      <c r="C14" s="16" t="s">
        <v>106</v>
      </c>
      <c r="D14" s="16" t="s">
        <v>107</v>
      </c>
      <c r="E14" s="19">
        <v>3.0</v>
      </c>
      <c r="F14" s="18" t="s">
        <v>99</v>
      </c>
      <c r="G14" s="19">
        <v>2016.0</v>
      </c>
      <c r="H14" s="17" t="s">
        <v>108</v>
      </c>
      <c r="I14" s="20"/>
      <c r="J14" s="17" t="s">
        <v>109</v>
      </c>
      <c r="K14" s="17"/>
      <c r="L14" s="59" t="s">
        <v>110</v>
      </c>
      <c r="M14" s="36" t="str">
        <f t="shared" si="1"/>
        <v>http://taeyoonchoi.com/soft-care/uncertainty-school/journal</v>
      </c>
      <c r="N14" s="37"/>
      <c r="O14" s="37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</row>
    <row r="15">
      <c r="A15" s="17" t="s">
        <v>15</v>
      </c>
      <c r="B15" s="14" t="s">
        <v>98</v>
      </c>
      <c r="C15" s="15" t="s">
        <v>111</v>
      </c>
      <c r="D15" s="16" t="s">
        <v>112</v>
      </c>
      <c r="E15" s="62">
        <v>3.0</v>
      </c>
      <c r="F15" s="18" t="s">
        <v>99</v>
      </c>
      <c r="G15" s="14"/>
      <c r="H15" s="14"/>
      <c r="I15" s="20"/>
      <c r="J15" s="14"/>
      <c r="K15" s="20"/>
      <c r="L15" s="63"/>
      <c r="M15" s="36" t="str">
        <f t="shared" si="1"/>
        <v>http://taeyoonchoi.com/soft-care/uncertainty-school/code-workshop</v>
      </c>
      <c r="N15" s="37"/>
      <c r="O15" s="37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>
      <c r="A16" s="17" t="s">
        <v>15</v>
      </c>
      <c r="B16" s="14" t="s">
        <v>98</v>
      </c>
      <c r="C16" s="15" t="s">
        <v>113</v>
      </c>
      <c r="D16" s="16" t="s">
        <v>114</v>
      </c>
      <c r="E16" s="62">
        <v>3.0</v>
      </c>
      <c r="F16" s="18" t="s">
        <v>99</v>
      </c>
      <c r="G16" s="62">
        <v>2016.0</v>
      </c>
      <c r="H16" s="14" t="s">
        <v>88</v>
      </c>
      <c r="I16" s="20" t="s">
        <v>115</v>
      </c>
      <c r="J16" s="14" t="s">
        <v>116</v>
      </c>
      <c r="K16" s="20"/>
      <c r="L16" s="63"/>
      <c r="M16" s="36" t="str">
        <f t="shared" si="1"/>
        <v>http://taeyoonchoi.com/soft-care/uncertainty-school/natasha</v>
      </c>
      <c r="N16" s="37"/>
      <c r="O16" s="37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>
      <c r="A17" s="17" t="s">
        <v>15</v>
      </c>
      <c r="B17" s="14" t="s">
        <v>98</v>
      </c>
      <c r="C17" s="15" t="s">
        <v>117</v>
      </c>
      <c r="D17" s="16" t="s">
        <v>118</v>
      </c>
      <c r="E17" s="62">
        <v>3.0</v>
      </c>
      <c r="F17" s="18" t="s">
        <v>99</v>
      </c>
      <c r="G17" s="62">
        <v>2016.0</v>
      </c>
      <c r="H17" s="14" t="s">
        <v>88</v>
      </c>
      <c r="I17" s="20" t="s">
        <v>119</v>
      </c>
      <c r="J17" s="14" t="s">
        <v>116</v>
      </c>
      <c r="K17" s="20"/>
      <c r="L17" s="63"/>
      <c r="M17" s="36" t="str">
        <f t="shared" si="1"/>
        <v>http://taeyoonchoi.com/soft-care/uncertainty-school/accessibility</v>
      </c>
      <c r="N17" s="37"/>
      <c r="O17" s="37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>
      <c r="A18" s="17" t="s">
        <v>15</v>
      </c>
      <c r="B18" s="14" t="s">
        <v>98</v>
      </c>
      <c r="C18" s="15" t="s">
        <v>120</v>
      </c>
      <c r="D18" s="16" t="s">
        <v>121</v>
      </c>
      <c r="E18" s="62">
        <v>3.0</v>
      </c>
      <c r="F18" s="18" t="s">
        <v>99</v>
      </c>
      <c r="G18" s="62">
        <v>2016.0</v>
      </c>
      <c r="H18" s="14" t="s">
        <v>88</v>
      </c>
      <c r="I18" s="20" t="s">
        <v>122</v>
      </c>
      <c r="J18" s="14" t="s">
        <v>116</v>
      </c>
      <c r="K18" s="20"/>
      <c r="L18" s="37"/>
      <c r="M18" s="36" t="str">
        <f t="shared" si="1"/>
        <v>http://taeyoonchoi.com/soft-care/uncertainty-school/moss</v>
      </c>
      <c r="N18" s="37"/>
      <c r="O18" s="37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</row>
    <row r="19">
      <c r="A19" s="17" t="s">
        <v>15</v>
      </c>
      <c r="B19" s="17" t="s">
        <v>98</v>
      </c>
      <c r="C19" s="16" t="s">
        <v>123</v>
      </c>
      <c r="D19" s="16" t="s">
        <v>124</v>
      </c>
      <c r="E19" s="19">
        <v>3.0</v>
      </c>
      <c r="F19" s="18" t="s">
        <v>99</v>
      </c>
      <c r="G19" s="19">
        <v>2016.0</v>
      </c>
      <c r="H19" s="17" t="s">
        <v>74</v>
      </c>
      <c r="I19" s="17" t="s">
        <v>125</v>
      </c>
      <c r="J19" s="17" t="s">
        <v>100</v>
      </c>
      <c r="K19" s="17" t="s">
        <v>101</v>
      </c>
      <c r="L19" s="59" t="s">
        <v>126</v>
      </c>
      <c r="M19" s="36" t="str">
        <f t="shared" si="1"/>
        <v>http://taeyoonchoi.com/soft-care/uncertainty-school/interdependence</v>
      </c>
      <c r="N19" s="37"/>
      <c r="O19" s="37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</row>
    <row r="20">
      <c r="A20" s="17" t="s">
        <v>15</v>
      </c>
      <c r="B20" s="64" t="s">
        <v>98</v>
      </c>
      <c r="C20" s="65" t="s">
        <v>127</v>
      </c>
      <c r="D20" s="65"/>
      <c r="E20" s="66">
        <v>3.0</v>
      </c>
      <c r="F20" s="18" t="s">
        <v>99</v>
      </c>
      <c r="G20" s="66">
        <v>2016.0</v>
      </c>
      <c r="H20" s="64" t="s">
        <v>129</v>
      </c>
      <c r="I20" s="67" t="s">
        <v>130</v>
      </c>
      <c r="J20" s="67" t="s">
        <v>132</v>
      </c>
      <c r="K20" s="37"/>
      <c r="L20" s="68" t="s">
        <v>134</v>
      </c>
      <c r="M20" s="36" t="str">
        <f t="shared" si="1"/>
        <v>http://taeyoonchoi.com/soft-care/uncertainty-school/</v>
      </c>
      <c r="N20" s="37"/>
      <c r="O20" s="37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>
      <c r="A21" s="17" t="s">
        <v>15</v>
      </c>
      <c r="B21" s="17" t="s">
        <v>98</v>
      </c>
      <c r="C21" s="15" t="s">
        <v>136</v>
      </c>
      <c r="D21" s="16" t="s">
        <v>137</v>
      </c>
      <c r="E21" s="62">
        <v>3.0</v>
      </c>
      <c r="F21" s="18" t="s">
        <v>99</v>
      </c>
      <c r="G21" s="62">
        <v>2016.0</v>
      </c>
      <c r="H21" s="20" t="s">
        <v>88</v>
      </c>
      <c r="I21" s="20" t="s">
        <v>138</v>
      </c>
      <c r="J21" s="14"/>
      <c r="K21" s="20"/>
      <c r="L21" s="37"/>
      <c r="M21" s="36" t="str">
        <f t="shared" si="1"/>
        <v>http://taeyoonchoi.com/soft-care/uncertainty-school/workshop</v>
      </c>
      <c r="N21" s="37"/>
      <c r="O21" s="37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>
      <c r="A22" s="17" t="s">
        <v>15</v>
      </c>
      <c r="B22" s="17" t="s">
        <v>98</v>
      </c>
      <c r="C22" s="15" t="s">
        <v>136</v>
      </c>
      <c r="D22" s="16" t="s">
        <v>37</v>
      </c>
      <c r="E22" s="62">
        <v>3.0</v>
      </c>
      <c r="F22" s="18" t="s">
        <v>99</v>
      </c>
      <c r="G22" s="62"/>
      <c r="H22" s="20"/>
      <c r="I22" s="20"/>
      <c r="J22" s="20"/>
      <c r="K22" s="20"/>
      <c r="L22" s="37"/>
      <c r="M22" s="36" t="str">
        <f t="shared" si="1"/>
        <v>http://taeyoonchoi.com/soft-care/uncertainty-school/book</v>
      </c>
      <c r="N22" s="37"/>
      <c r="O22" s="37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>
      <c r="A23" s="17" t="s">
        <v>15</v>
      </c>
      <c r="B23" s="17" t="s">
        <v>141</v>
      </c>
      <c r="C23" s="16">
        <v>2017.0</v>
      </c>
      <c r="D23" s="16">
        <v>2017.0</v>
      </c>
      <c r="E23" s="62">
        <v>3.0</v>
      </c>
      <c r="F23" s="18" t="s">
        <v>99</v>
      </c>
      <c r="G23" s="62">
        <v>2017.0</v>
      </c>
      <c r="H23" s="20" t="s">
        <v>88</v>
      </c>
      <c r="I23" s="20"/>
      <c r="J23" s="20" t="s">
        <v>142</v>
      </c>
      <c r="K23" s="20"/>
      <c r="L23" s="37"/>
      <c r="M23" s="36" t="str">
        <f t="shared" si="1"/>
        <v>http://taeyoonchoi.com/soft-care/art-of-teaching/2017</v>
      </c>
      <c r="N23" s="37"/>
      <c r="O23" s="37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</row>
    <row r="24">
      <c r="A24" s="17" t="s">
        <v>15</v>
      </c>
      <c r="B24" s="17" t="s">
        <v>141</v>
      </c>
      <c r="C24" s="16">
        <v>2018.0</v>
      </c>
      <c r="D24" s="16">
        <v>2018.0</v>
      </c>
      <c r="E24" s="62">
        <v>3.0</v>
      </c>
      <c r="F24" s="18" t="s">
        <v>99</v>
      </c>
      <c r="G24" s="62">
        <v>2018.0</v>
      </c>
      <c r="H24" s="14" t="s">
        <v>88</v>
      </c>
      <c r="I24" s="14"/>
      <c r="J24" s="20" t="s">
        <v>142</v>
      </c>
      <c r="K24" s="20"/>
      <c r="L24" s="63"/>
      <c r="M24" s="36" t="str">
        <f t="shared" si="1"/>
        <v>http://taeyoonchoi.com/soft-care/art-of-teaching/2018</v>
      </c>
      <c r="N24" s="37"/>
      <c r="O24" s="37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>
      <c r="A25" s="17" t="s">
        <v>15</v>
      </c>
      <c r="B25" s="17" t="s">
        <v>141</v>
      </c>
      <c r="C25" s="16" t="s">
        <v>143</v>
      </c>
      <c r="D25" s="16" t="s">
        <v>144</v>
      </c>
      <c r="E25" s="62">
        <v>3.0</v>
      </c>
      <c r="F25" s="18" t="s">
        <v>99</v>
      </c>
      <c r="G25" s="62">
        <v>2017.0</v>
      </c>
      <c r="H25" s="20" t="s">
        <v>88</v>
      </c>
      <c r="I25" s="14"/>
      <c r="J25" s="20" t="s">
        <v>145</v>
      </c>
      <c r="K25" s="20"/>
      <c r="L25" s="37"/>
      <c r="M25" s="36" t="str">
        <f t="shared" si="1"/>
        <v>http://taeyoonchoi.com/soft-care/art-of-teaching/eyeo</v>
      </c>
      <c r="N25" s="37"/>
      <c r="O25" s="37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>
      <c r="A26" s="17" t="s">
        <v>15</v>
      </c>
      <c r="B26" s="17" t="s">
        <v>141</v>
      </c>
      <c r="C26" s="69" t="s">
        <v>146</v>
      </c>
      <c r="D26" s="16" t="s">
        <v>147</v>
      </c>
      <c r="E26" s="17">
        <v>3.0</v>
      </c>
      <c r="F26" s="18" t="s">
        <v>99</v>
      </c>
      <c r="G26" s="14"/>
      <c r="H26" s="20"/>
      <c r="I26" s="14"/>
      <c r="J26" s="20"/>
      <c r="K26" s="20"/>
      <c r="L26" s="24" t="s">
        <v>148</v>
      </c>
      <c r="M26" s="36" t="str">
        <f t="shared" si="1"/>
        <v>http://taeyoonchoi.com/soft-care/art-of-teaching/dfp</v>
      </c>
      <c r="N26" s="37"/>
      <c r="O26" s="37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</row>
    <row r="27">
      <c r="A27" s="17" t="s">
        <v>15</v>
      </c>
      <c r="B27" s="14" t="s">
        <v>149</v>
      </c>
      <c r="C27" s="15"/>
      <c r="D27" s="16"/>
      <c r="E27" s="19">
        <v>2.0</v>
      </c>
      <c r="F27" s="18" t="s">
        <v>99</v>
      </c>
      <c r="G27" s="62">
        <v>2014.0</v>
      </c>
      <c r="H27" s="20" t="s">
        <v>88</v>
      </c>
      <c r="I27" s="14"/>
      <c r="J27" s="20" t="s">
        <v>142</v>
      </c>
      <c r="K27" s="20"/>
      <c r="L27" s="24" t="s">
        <v>150</v>
      </c>
      <c r="M27" s="36" t="str">
        <f t="shared" si="1"/>
        <v>http://taeyoonchoi.com/soft-care/to-remember-and-forget</v>
      </c>
      <c r="N27" s="37"/>
      <c r="O27" s="37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</row>
    <row r="28">
      <c r="A28" s="17" t="s">
        <v>15</v>
      </c>
      <c r="B28" s="14" t="s">
        <v>151</v>
      </c>
      <c r="C28" s="15"/>
      <c r="D28" s="16"/>
      <c r="E28" s="17">
        <v>2.0</v>
      </c>
      <c r="F28" s="18" t="s">
        <v>99</v>
      </c>
      <c r="G28" s="62">
        <v>2015.0</v>
      </c>
      <c r="H28" s="20" t="s">
        <v>88</v>
      </c>
      <c r="I28" s="14"/>
      <c r="J28" s="20" t="s">
        <v>142</v>
      </c>
      <c r="K28" s="20"/>
      <c r="L28" s="24" t="s">
        <v>152</v>
      </c>
      <c r="M28" s="36" t="str">
        <f t="shared" si="1"/>
        <v>http://taeyoonchoi.com/soft-care/performing-participation</v>
      </c>
      <c r="N28" s="37"/>
      <c r="O28" s="37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>
      <c r="A29" s="17" t="s">
        <v>15</v>
      </c>
      <c r="B29" s="17" t="s">
        <v>153</v>
      </c>
      <c r="C29" s="16" t="s">
        <v>154</v>
      </c>
      <c r="D29" s="16" t="s">
        <v>155</v>
      </c>
      <c r="E29" s="19">
        <v>3.0</v>
      </c>
      <c r="F29" s="18" t="s">
        <v>99</v>
      </c>
      <c r="G29" s="62"/>
      <c r="H29" s="20"/>
      <c r="I29" s="14"/>
      <c r="J29" s="20"/>
      <c r="K29" s="20"/>
      <c r="L29" s="38"/>
      <c r="M29" s="36" t="str">
        <f t="shared" si="1"/>
        <v>http://taeyoonchoi.com/soft-care/unlearning-disability/artifical-advancement</v>
      </c>
      <c r="N29" s="37"/>
      <c r="O29" s="37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>
      <c r="A30" s="17" t="s">
        <v>15</v>
      </c>
      <c r="B30" s="17" t="s">
        <v>156</v>
      </c>
      <c r="C30" s="16"/>
      <c r="D30" s="16"/>
      <c r="E30" s="19">
        <v>2.0</v>
      </c>
      <c r="F30" s="18" t="s">
        <v>99</v>
      </c>
      <c r="G30" s="62"/>
      <c r="H30" s="17" t="s">
        <v>55</v>
      </c>
      <c r="I30" s="14"/>
      <c r="J30" s="20"/>
      <c r="K30" s="20"/>
      <c r="L30" s="38"/>
      <c r="M30" s="36" t="str">
        <f t="shared" si="1"/>
        <v>http://taeyoonchoi.com/soft-care/processing-community-day</v>
      </c>
      <c r="N30" s="37"/>
      <c r="O30" s="37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>
      <c r="A31" s="17" t="s">
        <v>15</v>
      </c>
      <c r="B31" s="17" t="s">
        <v>153</v>
      </c>
      <c r="C31" s="16" t="s">
        <v>157</v>
      </c>
      <c r="D31" s="16" t="s">
        <v>158</v>
      </c>
      <c r="E31" s="19">
        <v>3.0</v>
      </c>
      <c r="F31" s="18" t="s">
        <v>99</v>
      </c>
      <c r="G31" s="19"/>
      <c r="H31" s="20"/>
      <c r="I31" s="14"/>
      <c r="J31" s="20"/>
      <c r="K31" s="20"/>
      <c r="L31" s="38"/>
      <c r="M31" s="36" t="str">
        <f t="shared" si="1"/>
        <v>http://taeyoonchoi.com/soft-care/unlearning-disability/disability-reading-group</v>
      </c>
      <c r="N31" s="37"/>
      <c r="O31" s="37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</row>
    <row r="32">
      <c r="A32" s="17" t="s">
        <v>15</v>
      </c>
      <c r="B32" s="17" t="s">
        <v>153</v>
      </c>
      <c r="C32" s="16" t="s">
        <v>159</v>
      </c>
      <c r="D32" s="16"/>
      <c r="E32" s="19"/>
      <c r="F32" s="18"/>
      <c r="G32" s="19"/>
      <c r="H32" s="20"/>
      <c r="I32" s="14"/>
      <c r="J32" s="20"/>
      <c r="K32" s="20"/>
      <c r="L32" s="38"/>
      <c r="M32" s="36"/>
      <c r="N32" s="37"/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</row>
    <row r="33">
      <c r="A33" s="17" t="s">
        <v>15</v>
      </c>
      <c r="B33" s="14" t="s">
        <v>160</v>
      </c>
      <c r="C33" s="15" t="s">
        <v>160</v>
      </c>
      <c r="D33" s="16" t="s">
        <v>161</v>
      </c>
      <c r="E33" s="19">
        <v>3.0</v>
      </c>
      <c r="F33" s="18" t="s">
        <v>99</v>
      </c>
      <c r="G33" s="62"/>
      <c r="H33" s="14" t="s">
        <v>162</v>
      </c>
      <c r="I33" s="20"/>
      <c r="J33" s="14"/>
      <c r="K33" s="20"/>
      <c r="L33" s="24" t="s">
        <v>163</v>
      </c>
      <c r="M33" s="36" t="str">
        <f>if(E33=3, concatenate("http://taeyoonchoi.com/",lower(substitute(A33," ","-")),"/",lower(substitute(B33," ","-")),"/",lower(substitute(D33," ","-"))),if(E33=2,concatenate("http://taeyoonchoi.com/",lower(substitute(A33," ","-")),"/",lower(substitute(B33," ","-"))),concatenate("http://taeyoonchoi.com/",lower(substitute(A33," ","-")))))</f>
        <v>http://taeyoonchoi.com/soft-care/ghost-box/ghost-box</v>
      </c>
      <c r="N33" s="37"/>
      <c r="O33" s="37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</row>
    <row r="34">
      <c r="A34" s="71"/>
      <c r="B34" s="71"/>
      <c r="C34" s="72"/>
      <c r="D34" s="72"/>
      <c r="E34" s="71"/>
      <c r="F34" s="73"/>
      <c r="G34" s="71"/>
      <c r="H34" s="71"/>
      <c r="I34" s="71"/>
      <c r="J34" s="71"/>
      <c r="K34" s="71"/>
      <c r="L34" s="71"/>
      <c r="M34" s="36"/>
      <c r="N34" s="37"/>
      <c r="O34" s="37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</row>
    <row r="35">
      <c r="A35" s="70"/>
      <c r="B35" s="70"/>
      <c r="C35" s="74"/>
      <c r="D35" s="74"/>
      <c r="E35" s="70"/>
      <c r="F35" s="75"/>
      <c r="G35" s="70"/>
      <c r="H35" s="70"/>
      <c r="I35" s="70"/>
      <c r="J35" s="70"/>
      <c r="K35" s="70"/>
      <c r="L35" s="70"/>
      <c r="M35" s="36"/>
      <c r="N35" s="37"/>
      <c r="O35" s="37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</row>
    <row r="36">
      <c r="A36" s="70"/>
      <c r="B36" s="70"/>
      <c r="C36" s="74"/>
      <c r="D36" s="74"/>
      <c r="E36" s="70"/>
      <c r="F36" s="75"/>
      <c r="G36" s="70"/>
      <c r="H36" s="70"/>
      <c r="I36" s="70"/>
      <c r="J36" s="70"/>
      <c r="K36" s="70"/>
      <c r="L36" s="70"/>
      <c r="M36" s="36"/>
      <c r="N36" s="37"/>
      <c r="O36" s="37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</row>
    <row r="37">
      <c r="A37" s="53" t="s">
        <v>81</v>
      </c>
      <c r="B37" s="53" t="s">
        <v>164</v>
      </c>
      <c r="C37" s="53" t="s">
        <v>40</v>
      </c>
      <c r="D37" s="53" t="s">
        <v>137</v>
      </c>
      <c r="E37" s="54">
        <v>3.0</v>
      </c>
      <c r="F37" s="53"/>
      <c r="G37" s="54">
        <v>2016.0</v>
      </c>
      <c r="H37" s="53" t="s">
        <v>88</v>
      </c>
      <c r="I37" s="76"/>
      <c r="J37" s="53" t="s">
        <v>89</v>
      </c>
      <c r="K37" s="76"/>
      <c r="L37" s="77" t="s">
        <v>90</v>
      </c>
      <c r="M37" s="56" t="str">
        <f t="shared" ref="M37:M39" si="2">if(E37=3, concatenate("http://taeyoonchoi.com/",lower(substitute(A37," ","-")),"/",lower(substitute(B37," ","-")),"/",lower(substitute(D37," ","-"))),if(E37=2,concatenate("http://taeyoonchoi.com/",lower(substitute(A37," ","-")),"/",lower(substitute(B37," ","-"))),concatenate("http://taeyoonchoi.com/",lower(substitute(A37," ","-")))))</f>
        <v>http://taeyoonchoi.com/poetic-computation/signing-coders/workshop</v>
      </c>
      <c r="N37" s="58"/>
      <c r="O37" s="37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</row>
    <row r="38">
      <c r="A38" s="53" t="s">
        <v>81</v>
      </c>
      <c r="B38" s="53" t="s">
        <v>164</v>
      </c>
      <c r="C38" s="53" t="s">
        <v>165</v>
      </c>
      <c r="D38" s="53" t="s">
        <v>166</v>
      </c>
      <c r="E38" s="54">
        <v>3.0</v>
      </c>
      <c r="F38" s="53"/>
      <c r="G38" s="54">
        <v>2016.0</v>
      </c>
      <c r="H38" s="53" t="s">
        <v>88</v>
      </c>
      <c r="I38" s="76"/>
      <c r="J38" s="53" t="s">
        <v>89</v>
      </c>
      <c r="K38" s="76"/>
      <c r="L38" s="77" t="s">
        <v>167</v>
      </c>
      <c r="M38" s="56" t="str">
        <f t="shared" si="2"/>
        <v>http://taeyoonchoi.com/poetic-computation/signing-coders/workshop2</v>
      </c>
      <c r="N38" s="58"/>
      <c r="O38" s="37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</row>
    <row r="39">
      <c r="A39" s="53" t="s">
        <v>81</v>
      </c>
      <c r="B39" s="53" t="s">
        <v>168</v>
      </c>
      <c r="C39" s="53" t="s">
        <v>169</v>
      </c>
      <c r="D39" s="53" t="s">
        <v>170</v>
      </c>
      <c r="E39" s="54">
        <v>2.0</v>
      </c>
      <c r="F39" s="53"/>
      <c r="G39" s="53"/>
      <c r="H39" s="53" t="s">
        <v>88</v>
      </c>
      <c r="I39" s="76"/>
      <c r="J39" s="76" t="s">
        <v>171</v>
      </c>
      <c r="K39" s="76"/>
      <c r="L39" s="77" t="s">
        <v>172</v>
      </c>
      <c r="M39" s="56" t="str">
        <f t="shared" si="2"/>
        <v>http://taeyoonchoi.com/poetic-computation/coding-0-to-1</v>
      </c>
      <c r="N39" s="58"/>
      <c r="O39" s="37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</row>
    <row r="40">
      <c r="A40" s="70"/>
      <c r="B40" s="70"/>
      <c r="C40" s="74"/>
      <c r="D40" s="74"/>
      <c r="E40" s="70"/>
      <c r="F40" s="75"/>
      <c r="G40" s="70"/>
      <c r="H40" s="70"/>
      <c r="I40" s="70"/>
      <c r="J40" s="70"/>
      <c r="K40" s="70"/>
      <c r="L40" s="70"/>
      <c r="M40" s="36"/>
      <c r="N40" s="37"/>
      <c r="O40" s="37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</row>
    <row r="41">
      <c r="A41" s="70"/>
      <c r="B41" s="70"/>
      <c r="C41" s="74"/>
      <c r="D41" s="74"/>
      <c r="E41" s="70"/>
      <c r="F41" s="75"/>
      <c r="G41" s="70"/>
      <c r="H41" s="70"/>
      <c r="I41" s="70"/>
      <c r="J41" s="70"/>
      <c r="K41" s="70"/>
      <c r="L41" s="70"/>
      <c r="M41" s="36"/>
      <c r="N41" s="37"/>
      <c r="O41" s="37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</row>
    <row r="42">
      <c r="A42" s="70"/>
      <c r="B42" s="70"/>
      <c r="C42" s="74"/>
      <c r="D42" s="74"/>
      <c r="E42" s="70"/>
      <c r="F42" s="75"/>
      <c r="G42" s="70"/>
      <c r="H42" s="70"/>
      <c r="I42" s="70"/>
      <c r="J42" s="70"/>
      <c r="K42" s="70"/>
      <c r="L42" s="70"/>
      <c r="M42" s="36"/>
      <c r="N42" s="37"/>
      <c r="O42" s="37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</row>
    <row r="43">
      <c r="A43" s="70"/>
      <c r="B43" s="70"/>
      <c r="C43" s="74"/>
      <c r="D43" s="74"/>
      <c r="E43" s="70"/>
      <c r="F43" s="75"/>
      <c r="G43" s="70"/>
      <c r="H43" s="70"/>
      <c r="I43" s="70"/>
      <c r="J43" s="70"/>
      <c r="K43" s="70"/>
      <c r="L43" s="70"/>
      <c r="M43" s="36"/>
      <c r="N43" s="37"/>
      <c r="O43" s="37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>
      <c r="A44" s="70"/>
      <c r="B44" s="70"/>
      <c r="C44" s="74"/>
      <c r="D44" s="74"/>
      <c r="E44" s="70"/>
      <c r="F44" s="75"/>
      <c r="G44" s="70"/>
      <c r="H44" s="70"/>
      <c r="I44" s="70"/>
      <c r="J44" s="70"/>
      <c r="K44" s="70"/>
      <c r="L44" s="70"/>
      <c r="M44" s="36"/>
      <c r="N44" s="37"/>
      <c r="O44" s="37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>
      <c r="A45" s="70"/>
      <c r="B45" s="70"/>
      <c r="C45" s="74"/>
      <c r="D45" s="74"/>
      <c r="E45" s="70"/>
      <c r="F45" s="75"/>
      <c r="G45" s="70"/>
      <c r="H45" s="70"/>
      <c r="I45" s="70"/>
      <c r="J45" s="70"/>
      <c r="K45" s="70"/>
      <c r="L45" s="70"/>
      <c r="M45" s="36"/>
      <c r="N45" s="37"/>
      <c r="O45" s="37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</row>
    <row r="46">
      <c r="A46" s="70"/>
      <c r="B46" s="70"/>
      <c r="C46" s="74"/>
      <c r="D46" s="74"/>
      <c r="E46" s="70"/>
      <c r="F46" s="75"/>
      <c r="G46" s="70"/>
      <c r="H46" s="70"/>
      <c r="I46" s="70"/>
      <c r="J46" s="70"/>
      <c r="K46" s="70"/>
      <c r="L46" s="70"/>
      <c r="M46" s="36"/>
      <c r="N46" s="37"/>
      <c r="O46" s="37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>
      <c r="A47" s="70"/>
      <c r="B47" s="70"/>
      <c r="C47" s="74"/>
      <c r="D47" s="74"/>
      <c r="E47" s="70"/>
      <c r="F47" s="75"/>
      <c r="G47" s="70"/>
      <c r="H47" s="70"/>
      <c r="I47" s="70"/>
      <c r="J47" s="70"/>
      <c r="K47" s="70"/>
      <c r="L47" s="70"/>
      <c r="M47" s="36"/>
      <c r="N47" s="37"/>
      <c r="O47" s="37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8">
      <c r="A48" s="70"/>
      <c r="B48" s="70"/>
      <c r="C48" s="74"/>
      <c r="D48" s="74"/>
      <c r="E48" s="70"/>
      <c r="F48" s="75"/>
      <c r="G48" s="70"/>
      <c r="H48" s="70"/>
      <c r="I48" s="70"/>
      <c r="J48" s="70"/>
      <c r="K48" s="70"/>
      <c r="L48" s="70"/>
      <c r="M48" s="36"/>
      <c r="N48" s="37"/>
      <c r="O48" s="37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</row>
    <row r="49">
      <c r="A49" s="70"/>
      <c r="B49" s="70"/>
      <c r="C49" s="74"/>
      <c r="D49" s="74"/>
      <c r="E49" s="70"/>
      <c r="F49" s="75"/>
      <c r="G49" s="70"/>
      <c r="H49" s="70"/>
      <c r="I49" s="70"/>
      <c r="J49" s="70"/>
      <c r="K49" s="70"/>
      <c r="L49" s="70"/>
      <c r="M49" s="36"/>
      <c r="N49" s="37"/>
      <c r="O49" s="37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</row>
    <row r="50">
      <c r="A50" s="70"/>
      <c r="B50" s="70"/>
      <c r="C50" s="74"/>
      <c r="D50" s="74"/>
      <c r="E50" s="70"/>
      <c r="F50" s="75"/>
      <c r="G50" s="70"/>
      <c r="H50" s="70"/>
      <c r="I50" s="70"/>
      <c r="J50" s="70"/>
      <c r="K50" s="70"/>
      <c r="L50" s="70"/>
      <c r="M50" s="36"/>
      <c r="N50" s="37"/>
      <c r="O50" s="37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</row>
    <row r="51">
      <c r="A51" s="70"/>
      <c r="B51" s="70"/>
      <c r="C51" s="74"/>
      <c r="D51" s="74"/>
      <c r="E51" s="70"/>
      <c r="F51" s="75"/>
      <c r="G51" s="70"/>
      <c r="H51" s="70"/>
      <c r="I51" s="70"/>
      <c r="J51" s="70"/>
      <c r="K51" s="70"/>
      <c r="L51" s="70"/>
      <c r="M51" s="36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</row>
    <row r="52">
      <c r="A52" s="70"/>
      <c r="B52" s="70"/>
      <c r="C52" s="74"/>
      <c r="D52" s="74"/>
      <c r="E52" s="70"/>
      <c r="F52" s="75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</row>
    <row r="53">
      <c r="A53" s="70"/>
      <c r="B53" s="70"/>
      <c r="C53" s="74"/>
      <c r="D53" s="74"/>
      <c r="E53" s="70"/>
      <c r="F53" s="75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</row>
    <row r="54">
      <c r="A54" s="70"/>
      <c r="B54" s="70"/>
      <c r="C54" s="74"/>
      <c r="D54" s="74"/>
      <c r="E54" s="70"/>
      <c r="F54" s="75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</row>
    <row r="55">
      <c r="A55" s="70"/>
      <c r="B55" s="70"/>
      <c r="C55" s="74"/>
      <c r="D55" s="74"/>
      <c r="E55" s="70"/>
      <c r="F55" s="75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</row>
    <row r="56">
      <c r="A56" s="70"/>
      <c r="B56" s="70"/>
      <c r="C56" s="74"/>
      <c r="D56" s="74"/>
      <c r="E56" s="70"/>
      <c r="F56" s="75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</row>
    <row r="57">
      <c r="A57" s="70"/>
      <c r="B57" s="70"/>
      <c r="C57" s="74"/>
      <c r="D57" s="74"/>
      <c r="E57" s="70"/>
      <c r="F57" s="75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</row>
    <row r="58">
      <c r="A58" s="70"/>
      <c r="B58" s="70"/>
      <c r="C58" s="74"/>
      <c r="D58" s="74"/>
      <c r="E58" s="70"/>
      <c r="F58" s="75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</row>
    <row r="59">
      <c r="A59" s="70"/>
      <c r="B59" s="70"/>
      <c r="C59" s="74"/>
      <c r="D59" s="74"/>
      <c r="E59" s="70"/>
      <c r="F59" s="75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</row>
    <row r="60">
      <c r="A60" s="70"/>
      <c r="B60" s="70"/>
      <c r="C60" s="74"/>
      <c r="D60" s="74"/>
      <c r="E60" s="70"/>
      <c r="F60" s="75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</row>
    <row r="61">
      <c r="A61" s="70"/>
      <c r="B61" s="70"/>
      <c r="C61" s="74"/>
      <c r="D61" s="74"/>
      <c r="E61" s="70"/>
      <c r="F61" s="75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</row>
    <row r="62">
      <c r="A62" s="70"/>
      <c r="B62" s="70"/>
      <c r="C62" s="74"/>
      <c r="D62" s="74"/>
      <c r="E62" s="70"/>
      <c r="F62" s="75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</row>
    <row r="63">
      <c r="A63" s="70"/>
      <c r="B63" s="70"/>
      <c r="C63" s="74"/>
      <c r="D63" s="74"/>
      <c r="E63" s="70"/>
      <c r="F63" s="75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</row>
    <row r="64">
      <c r="A64" s="70"/>
      <c r="B64" s="70"/>
      <c r="C64" s="74"/>
      <c r="D64" s="74"/>
      <c r="E64" s="70"/>
      <c r="F64" s="75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</row>
    <row r="65">
      <c r="A65" s="70"/>
      <c r="B65" s="70"/>
      <c r="C65" s="74"/>
      <c r="D65" s="74"/>
      <c r="E65" s="70"/>
      <c r="F65" s="75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</row>
    <row r="66">
      <c r="A66" s="70"/>
      <c r="B66" s="70"/>
      <c r="C66" s="74"/>
      <c r="D66" s="74"/>
      <c r="E66" s="70"/>
      <c r="F66" s="75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</row>
    <row r="67">
      <c r="A67" s="70"/>
      <c r="B67" s="70"/>
      <c r="C67" s="74"/>
      <c r="D67" s="74"/>
      <c r="E67" s="70"/>
      <c r="F67" s="75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</row>
    <row r="68">
      <c r="A68" s="70"/>
      <c r="B68" s="70"/>
      <c r="C68" s="74"/>
      <c r="D68" s="74"/>
      <c r="E68" s="70"/>
      <c r="F68" s="75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</row>
    <row r="69">
      <c r="A69" s="70"/>
      <c r="B69" s="70"/>
      <c r="C69" s="74"/>
      <c r="D69" s="74"/>
      <c r="E69" s="70"/>
      <c r="F69" s="75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</row>
    <row r="70">
      <c r="A70" s="70"/>
      <c r="B70" s="70"/>
      <c r="C70" s="74"/>
      <c r="D70" s="74"/>
      <c r="E70" s="70"/>
      <c r="F70" s="75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</row>
    <row r="71">
      <c r="A71" s="70"/>
      <c r="B71" s="70"/>
      <c r="C71" s="74"/>
      <c r="D71" s="74"/>
      <c r="E71" s="70"/>
      <c r="F71" s="75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</row>
    <row r="72">
      <c r="A72" s="70"/>
      <c r="B72" s="70"/>
      <c r="C72" s="74"/>
      <c r="D72" s="74"/>
      <c r="E72" s="70"/>
      <c r="F72" s="75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</row>
    <row r="73">
      <c r="A73" s="70"/>
      <c r="B73" s="70"/>
      <c r="C73" s="74"/>
      <c r="D73" s="74"/>
      <c r="E73" s="70"/>
      <c r="F73" s="75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</row>
    <row r="74">
      <c r="A74" s="70"/>
      <c r="B74" s="70"/>
      <c r="C74" s="74"/>
      <c r="D74" s="74"/>
      <c r="E74" s="70"/>
      <c r="F74" s="75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</row>
    <row r="75">
      <c r="A75" s="70"/>
      <c r="B75" s="70"/>
      <c r="C75" s="74"/>
      <c r="D75" s="74"/>
      <c r="E75" s="70"/>
      <c r="F75" s="75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</row>
    <row r="76">
      <c r="A76" s="70"/>
      <c r="B76" s="70"/>
      <c r="C76" s="74"/>
      <c r="D76" s="74"/>
      <c r="E76" s="70"/>
      <c r="F76" s="75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</row>
    <row r="77">
      <c r="A77" s="70"/>
      <c r="B77" s="70"/>
      <c r="C77" s="74"/>
      <c r="D77" s="74"/>
      <c r="E77" s="70"/>
      <c r="F77" s="75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</row>
    <row r="78">
      <c r="A78" s="70"/>
      <c r="B78" s="70"/>
      <c r="C78" s="74"/>
      <c r="D78" s="74"/>
      <c r="E78" s="70"/>
      <c r="F78" s="75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</row>
    <row r="79">
      <c r="A79" s="70"/>
      <c r="B79" s="70"/>
      <c r="C79" s="74"/>
      <c r="D79" s="74"/>
      <c r="E79" s="70"/>
      <c r="F79" s="75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</row>
    <row r="80">
      <c r="A80" s="70"/>
      <c r="B80" s="70"/>
      <c r="C80" s="74"/>
      <c r="D80" s="74"/>
      <c r="E80" s="70"/>
      <c r="F80" s="75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</row>
    <row r="81">
      <c r="A81" s="70"/>
      <c r="B81" s="70"/>
      <c r="C81" s="74"/>
      <c r="D81" s="74"/>
      <c r="E81" s="70"/>
      <c r="F81" s="75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</row>
    <row r="82">
      <c r="A82" s="70"/>
      <c r="B82" s="70"/>
      <c r="C82" s="74"/>
      <c r="D82" s="74"/>
      <c r="E82" s="70"/>
      <c r="F82" s="75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</row>
    <row r="83">
      <c r="A83" s="70"/>
      <c r="B83" s="70"/>
      <c r="C83" s="74"/>
      <c r="D83" s="74"/>
      <c r="E83" s="70"/>
      <c r="F83" s="75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</row>
    <row r="84">
      <c r="A84" s="70"/>
      <c r="B84" s="70"/>
      <c r="C84" s="74"/>
      <c r="D84" s="74"/>
      <c r="E84" s="70"/>
      <c r="F84" s="75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</row>
    <row r="85">
      <c r="A85" s="70"/>
      <c r="B85" s="70"/>
      <c r="C85" s="74"/>
      <c r="D85" s="74"/>
      <c r="E85" s="70"/>
      <c r="F85" s="75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</row>
    <row r="86">
      <c r="A86" s="70"/>
      <c r="B86" s="70"/>
      <c r="C86" s="74"/>
      <c r="D86" s="74"/>
      <c r="E86" s="70"/>
      <c r="F86" s="75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</row>
    <row r="87">
      <c r="A87" s="70"/>
      <c r="B87" s="70"/>
      <c r="C87" s="74"/>
      <c r="D87" s="74"/>
      <c r="E87" s="70"/>
      <c r="F87" s="75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</row>
    <row r="88">
      <c r="A88" s="70"/>
      <c r="B88" s="70"/>
      <c r="C88" s="74"/>
      <c r="D88" s="74"/>
      <c r="E88" s="70"/>
      <c r="F88" s="75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</row>
    <row r="89">
      <c r="A89" s="70"/>
      <c r="B89" s="70"/>
      <c r="C89" s="74"/>
      <c r="D89" s="74"/>
      <c r="E89" s="70"/>
      <c r="F89" s="75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</row>
    <row r="90">
      <c r="A90" s="70"/>
      <c r="B90" s="70"/>
      <c r="C90" s="74"/>
      <c r="D90" s="74"/>
      <c r="E90" s="70"/>
      <c r="F90" s="75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</row>
    <row r="91">
      <c r="A91" s="70"/>
      <c r="B91" s="70"/>
      <c r="C91" s="74"/>
      <c r="D91" s="74"/>
      <c r="E91" s="70"/>
      <c r="F91" s="75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</row>
    <row r="92">
      <c r="A92" s="70"/>
      <c r="B92" s="70"/>
      <c r="C92" s="74"/>
      <c r="D92" s="74"/>
      <c r="E92" s="70"/>
      <c r="F92" s="75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</row>
    <row r="93">
      <c r="A93" s="70"/>
      <c r="B93" s="70"/>
      <c r="C93" s="74"/>
      <c r="D93" s="74"/>
      <c r="E93" s="70"/>
      <c r="F93" s="75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</row>
    <row r="94">
      <c r="A94" s="70"/>
      <c r="B94" s="70"/>
      <c r="C94" s="74"/>
      <c r="D94" s="74"/>
      <c r="E94" s="70"/>
      <c r="F94" s="75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</row>
    <row r="95">
      <c r="A95" s="70"/>
      <c r="B95" s="70"/>
      <c r="C95" s="74"/>
      <c r="D95" s="74"/>
      <c r="E95" s="70"/>
      <c r="F95" s="75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</row>
    <row r="96">
      <c r="A96" s="70"/>
      <c r="B96" s="70"/>
      <c r="C96" s="74"/>
      <c r="D96" s="74"/>
      <c r="E96" s="70"/>
      <c r="F96" s="75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</row>
    <row r="97">
      <c r="A97" s="70"/>
      <c r="B97" s="70"/>
      <c r="C97" s="74"/>
      <c r="D97" s="74"/>
      <c r="E97" s="70"/>
      <c r="F97" s="75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</row>
    <row r="98">
      <c r="A98" s="70"/>
      <c r="B98" s="70"/>
      <c r="C98" s="74"/>
      <c r="D98" s="74"/>
      <c r="E98" s="70"/>
      <c r="F98" s="75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</row>
    <row r="99">
      <c r="A99" s="70"/>
      <c r="B99" s="70"/>
      <c r="C99" s="74"/>
      <c r="D99" s="74"/>
      <c r="E99" s="70"/>
      <c r="F99" s="75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</row>
    <row r="100">
      <c r="A100" s="70"/>
      <c r="B100" s="70"/>
      <c r="C100" s="74"/>
      <c r="D100" s="74"/>
      <c r="E100" s="70"/>
      <c r="F100" s="75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</row>
    <row r="101">
      <c r="A101" s="70"/>
      <c r="B101" s="70"/>
      <c r="C101" s="74"/>
      <c r="D101" s="74"/>
      <c r="E101" s="70"/>
      <c r="F101" s="75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</row>
    <row r="102">
      <c r="A102" s="70"/>
      <c r="B102" s="70"/>
      <c r="C102" s="74"/>
      <c r="D102" s="74"/>
      <c r="E102" s="70"/>
      <c r="F102" s="75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</row>
    <row r="103">
      <c r="A103" s="70"/>
      <c r="B103" s="70"/>
      <c r="C103" s="74"/>
      <c r="D103" s="74"/>
      <c r="E103" s="70"/>
      <c r="F103" s="75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</row>
    <row r="104">
      <c r="A104" s="70"/>
      <c r="B104" s="70"/>
      <c r="C104" s="74"/>
      <c r="D104" s="74"/>
      <c r="E104" s="70"/>
      <c r="F104" s="75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</row>
    <row r="105">
      <c r="A105" s="70"/>
      <c r="B105" s="70"/>
      <c r="C105" s="74"/>
      <c r="D105" s="74"/>
      <c r="E105" s="70"/>
      <c r="F105" s="75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</row>
    <row r="106">
      <c r="A106" s="70"/>
      <c r="B106" s="70"/>
      <c r="C106" s="74"/>
      <c r="D106" s="74"/>
      <c r="E106" s="70"/>
      <c r="F106" s="75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</row>
    <row r="107">
      <c r="A107" s="70"/>
      <c r="B107" s="70"/>
      <c r="C107" s="74"/>
      <c r="D107" s="74"/>
      <c r="E107" s="70"/>
      <c r="F107" s="75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</row>
    <row r="108">
      <c r="A108" s="70"/>
      <c r="B108" s="70"/>
      <c r="C108" s="74"/>
      <c r="D108" s="74"/>
      <c r="E108" s="70"/>
      <c r="F108" s="75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</row>
    <row r="109">
      <c r="A109" s="70"/>
      <c r="B109" s="70"/>
      <c r="C109" s="74"/>
      <c r="D109" s="74"/>
      <c r="E109" s="70"/>
      <c r="F109" s="75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</row>
    <row r="110">
      <c r="A110" s="70"/>
      <c r="B110" s="70"/>
      <c r="C110" s="74"/>
      <c r="D110" s="74"/>
      <c r="E110" s="70"/>
      <c r="F110" s="75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</row>
    <row r="111">
      <c r="A111" s="70"/>
      <c r="B111" s="70"/>
      <c r="C111" s="74"/>
      <c r="D111" s="74"/>
      <c r="E111" s="70"/>
      <c r="F111" s="75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</row>
    <row r="112">
      <c r="A112" s="70"/>
      <c r="B112" s="70"/>
      <c r="C112" s="74"/>
      <c r="D112" s="74"/>
      <c r="E112" s="70"/>
      <c r="F112" s="75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</row>
    <row r="113">
      <c r="A113" s="70"/>
      <c r="B113" s="70"/>
      <c r="C113" s="74"/>
      <c r="D113" s="74"/>
      <c r="E113" s="70"/>
      <c r="F113" s="75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</row>
    <row r="114">
      <c r="A114" s="70"/>
      <c r="B114" s="70"/>
      <c r="C114" s="74"/>
      <c r="D114" s="74"/>
      <c r="E114" s="70"/>
      <c r="F114" s="75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</row>
    <row r="115">
      <c r="A115" s="70"/>
      <c r="B115" s="70"/>
      <c r="C115" s="74"/>
      <c r="D115" s="74"/>
      <c r="E115" s="70"/>
      <c r="F115" s="75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</row>
    <row r="116">
      <c r="A116" s="70"/>
      <c r="B116" s="70"/>
      <c r="C116" s="74"/>
      <c r="D116" s="74"/>
      <c r="E116" s="70"/>
      <c r="F116" s="75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</row>
    <row r="117">
      <c r="A117" s="70"/>
      <c r="B117" s="70"/>
      <c r="C117" s="74"/>
      <c r="D117" s="74"/>
      <c r="E117" s="70"/>
      <c r="F117" s="75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</row>
    <row r="118">
      <c r="A118" s="70"/>
      <c r="B118" s="70"/>
      <c r="C118" s="74"/>
      <c r="D118" s="74"/>
      <c r="E118" s="70"/>
      <c r="F118" s="75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</row>
    <row r="119">
      <c r="A119" s="70"/>
      <c r="B119" s="70"/>
      <c r="C119" s="74"/>
      <c r="D119" s="74"/>
      <c r="E119" s="70"/>
      <c r="F119" s="75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</row>
    <row r="120">
      <c r="A120" s="70"/>
      <c r="B120" s="70"/>
      <c r="C120" s="74"/>
      <c r="D120" s="74"/>
      <c r="E120" s="70"/>
      <c r="F120" s="75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</row>
    <row r="121">
      <c r="A121" s="70"/>
      <c r="B121" s="70"/>
      <c r="C121" s="74"/>
      <c r="D121" s="74"/>
      <c r="E121" s="70"/>
      <c r="F121" s="75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</row>
    <row r="122">
      <c r="A122" s="70"/>
      <c r="B122" s="70"/>
      <c r="C122" s="74"/>
      <c r="D122" s="74"/>
      <c r="E122" s="70"/>
      <c r="F122" s="75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</row>
    <row r="123">
      <c r="A123" s="70"/>
      <c r="B123" s="70"/>
      <c r="C123" s="74"/>
      <c r="D123" s="74"/>
      <c r="E123" s="70"/>
      <c r="F123" s="75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</row>
    <row r="124">
      <c r="A124" s="70"/>
      <c r="B124" s="70"/>
      <c r="C124" s="74"/>
      <c r="D124" s="74"/>
      <c r="E124" s="70"/>
      <c r="F124" s="75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</row>
    <row r="125">
      <c r="A125" s="70"/>
      <c r="B125" s="70"/>
      <c r="C125" s="74"/>
      <c r="D125" s="74"/>
      <c r="E125" s="70"/>
      <c r="F125" s="75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</row>
    <row r="126">
      <c r="A126" s="70"/>
      <c r="B126" s="70"/>
      <c r="C126" s="74"/>
      <c r="D126" s="74"/>
      <c r="E126" s="70"/>
      <c r="F126" s="75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</row>
    <row r="127">
      <c r="A127" s="70"/>
      <c r="B127" s="70"/>
      <c r="C127" s="74"/>
      <c r="D127" s="74"/>
      <c r="E127" s="70"/>
      <c r="F127" s="75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</row>
    <row r="128">
      <c r="A128" s="70"/>
      <c r="B128" s="70"/>
      <c r="C128" s="74"/>
      <c r="D128" s="74"/>
      <c r="E128" s="70"/>
      <c r="F128" s="75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</row>
    <row r="129">
      <c r="A129" s="70"/>
      <c r="B129" s="70"/>
      <c r="C129" s="74"/>
      <c r="D129" s="74"/>
      <c r="E129" s="70"/>
      <c r="F129" s="75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</row>
    <row r="130">
      <c r="A130" s="70"/>
      <c r="B130" s="70"/>
      <c r="C130" s="74"/>
      <c r="D130" s="74"/>
      <c r="E130" s="70"/>
      <c r="F130" s="75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</row>
    <row r="131">
      <c r="A131" s="70"/>
      <c r="B131" s="70"/>
      <c r="C131" s="74"/>
      <c r="D131" s="74"/>
      <c r="E131" s="70"/>
      <c r="F131" s="75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</row>
    <row r="132">
      <c r="A132" s="70"/>
      <c r="B132" s="70"/>
      <c r="C132" s="74"/>
      <c r="D132" s="74"/>
      <c r="E132" s="70"/>
      <c r="F132" s="75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</row>
    <row r="133">
      <c r="A133" s="70"/>
      <c r="B133" s="70"/>
      <c r="C133" s="74"/>
      <c r="D133" s="74"/>
      <c r="E133" s="70"/>
      <c r="F133" s="75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</row>
    <row r="134">
      <c r="A134" s="70"/>
      <c r="B134" s="70"/>
      <c r="C134" s="74"/>
      <c r="D134" s="74"/>
      <c r="E134" s="70"/>
      <c r="F134" s="75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</row>
    <row r="135">
      <c r="A135" s="70"/>
      <c r="B135" s="70"/>
      <c r="C135" s="74"/>
      <c r="D135" s="74"/>
      <c r="E135" s="70"/>
      <c r="F135" s="75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</row>
    <row r="136">
      <c r="A136" s="70"/>
      <c r="B136" s="70"/>
      <c r="C136" s="74"/>
      <c r="D136" s="74"/>
      <c r="E136" s="70"/>
      <c r="F136" s="75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</row>
    <row r="137">
      <c r="A137" s="70"/>
      <c r="B137" s="70"/>
      <c r="C137" s="74"/>
      <c r="D137" s="74"/>
      <c r="E137" s="70"/>
      <c r="F137" s="75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</row>
    <row r="138">
      <c r="A138" s="70"/>
      <c r="B138" s="70"/>
      <c r="C138" s="74"/>
      <c r="D138" s="74"/>
      <c r="E138" s="70"/>
      <c r="F138" s="75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</row>
    <row r="139">
      <c r="A139" s="70"/>
      <c r="B139" s="70"/>
      <c r="C139" s="74"/>
      <c r="D139" s="74"/>
      <c r="E139" s="70"/>
      <c r="F139" s="75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</row>
    <row r="140">
      <c r="A140" s="70"/>
      <c r="B140" s="70"/>
      <c r="C140" s="74"/>
      <c r="D140" s="74"/>
      <c r="E140" s="70"/>
      <c r="F140" s="75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</row>
    <row r="141">
      <c r="A141" s="70"/>
      <c r="B141" s="70"/>
      <c r="C141" s="74"/>
      <c r="D141" s="74"/>
      <c r="E141" s="70"/>
      <c r="F141" s="75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</row>
    <row r="142">
      <c r="A142" s="70"/>
      <c r="B142" s="70"/>
      <c r="C142" s="74"/>
      <c r="D142" s="74"/>
      <c r="E142" s="70"/>
      <c r="F142" s="75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</row>
    <row r="143">
      <c r="A143" s="70"/>
      <c r="B143" s="70"/>
      <c r="C143" s="74"/>
      <c r="D143" s="74"/>
      <c r="E143" s="70"/>
      <c r="F143" s="75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</row>
    <row r="144">
      <c r="A144" s="70"/>
      <c r="B144" s="70"/>
      <c r="C144" s="74"/>
      <c r="D144" s="74"/>
      <c r="E144" s="70"/>
      <c r="F144" s="75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</row>
    <row r="145">
      <c r="A145" s="70"/>
      <c r="B145" s="70"/>
      <c r="C145" s="74"/>
      <c r="D145" s="74"/>
      <c r="E145" s="70"/>
      <c r="F145" s="75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</row>
    <row r="146">
      <c r="A146" s="70"/>
      <c r="B146" s="70"/>
      <c r="C146" s="74"/>
      <c r="D146" s="74"/>
      <c r="E146" s="70"/>
      <c r="F146" s="75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</row>
    <row r="147">
      <c r="A147" s="70"/>
      <c r="B147" s="70"/>
      <c r="C147" s="74"/>
      <c r="D147" s="74"/>
      <c r="E147" s="70"/>
      <c r="F147" s="75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</row>
    <row r="148">
      <c r="A148" s="70"/>
      <c r="B148" s="70"/>
      <c r="C148" s="74"/>
      <c r="D148" s="74"/>
      <c r="E148" s="70"/>
      <c r="F148" s="75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</row>
    <row r="149">
      <c r="A149" s="70"/>
      <c r="B149" s="70"/>
      <c r="C149" s="74"/>
      <c r="D149" s="74"/>
      <c r="E149" s="70"/>
      <c r="F149" s="75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</row>
    <row r="150">
      <c r="A150" s="70"/>
      <c r="B150" s="70"/>
      <c r="C150" s="74"/>
      <c r="D150" s="74"/>
      <c r="E150" s="70"/>
      <c r="F150" s="75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</row>
    <row r="151">
      <c r="A151" s="70"/>
      <c r="B151" s="70"/>
      <c r="C151" s="74"/>
      <c r="D151" s="74"/>
      <c r="E151" s="70"/>
      <c r="F151" s="75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</row>
    <row r="152">
      <c r="A152" s="70"/>
      <c r="B152" s="70"/>
      <c r="C152" s="74"/>
      <c r="D152" s="74"/>
      <c r="E152" s="70"/>
      <c r="F152" s="75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</row>
    <row r="153">
      <c r="A153" s="70"/>
      <c r="B153" s="70"/>
      <c r="C153" s="74"/>
      <c r="D153" s="74"/>
      <c r="E153" s="70"/>
      <c r="F153" s="75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</row>
    <row r="154">
      <c r="A154" s="70"/>
      <c r="B154" s="70"/>
      <c r="C154" s="74"/>
      <c r="D154" s="74"/>
      <c r="E154" s="70"/>
      <c r="F154" s="75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</row>
    <row r="155">
      <c r="A155" s="70"/>
      <c r="B155" s="70"/>
      <c r="C155" s="74"/>
      <c r="D155" s="74"/>
      <c r="E155" s="70"/>
      <c r="F155" s="75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</row>
    <row r="156">
      <c r="A156" s="70"/>
      <c r="B156" s="70"/>
      <c r="C156" s="74"/>
      <c r="D156" s="74"/>
      <c r="E156" s="70"/>
      <c r="F156" s="75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</row>
    <row r="157">
      <c r="A157" s="70"/>
      <c r="B157" s="70"/>
      <c r="C157" s="74"/>
      <c r="D157" s="74"/>
      <c r="E157" s="70"/>
      <c r="F157" s="75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</row>
    <row r="158">
      <c r="A158" s="70"/>
      <c r="B158" s="70"/>
      <c r="C158" s="74"/>
      <c r="D158" s="74"/>
      <c r="E158" s="70"/>
      <c r="F158" s="75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</row>
    <row r="159">
      <c r="A159" s="70"/>
      <c r="B159" s="70"/>
      <c r="C159" s="74"/>
      <c r="D159" s="74"/>
      <c r="E159" s="70"/>
      <c r="F159" s="75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</row>
    <row r="160">
      <c r="A160" s="70"/>
      <c r="B160" s="70"/>
      <c r="C160" s="74"/>
      <c r="D160" s="74"/>
      <c r="E160" s="70"/>
      <c r="F160" s="75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</row>
    <row r="161">
      <c r="A161" s="70"/>
      <c r="B161" s="70"/>
      <c r="C161" s="74"/>
      <c r="D161" s="74"/>
      <c r="E161" s="70"/>
      <c r="F161" s="75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</row>
    <row r="162">
      <c r="A162" s="70"/>
      <c r="B162" s="70"/>
      <c r="C162" s="74"/>
      <c r="D162" s="74"/>
      <c r="E162" s="70"/>
      <c r="F162" s="75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</row>
    <row r="163">
      <c r="A163" s="70"/>
      <c r="B163" s="70"/>
      <c r="C163" s="74"/>
      <c r="D163" s="74"/>
      <c r="E163" s="70"/>
      <c r="F163" s="75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</row>
    <row r="164">
      <c r="A164" s="70"/>
      <c r="B164" s="70"/>
      <c r="C164" s="74"/>
      <c r="D164" s="74"/>
      <c r="E164" s="70"/>
      <c r="F164" s="75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</row>
    <row r="165">
      <c r="A165" s="70"/>
      <c r="B165" s="70"/>
      <c r="C165" s="74"/>
      <c r="D165" s="74"/>
      <c r="E165" s="70"/>
      <c r="F165" s="75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</row>
    <row r="166">
      <c r="A166" s="70"/>
      <c r="B166" s="70"/>
      <c r="C166" s="74"/>
      <c r="D166" s="74"/>
      <c r="E166" s="70"/>
      <c r="F166" s="75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</row>
    <row r="167">
      <c r="A167" s="70"/>
      <c r="B167" s="70"/>
      <c r="C167" s="74"/>
      <c r="D167" s="74"/>
      <c r="E167" s="70"/>
      <c r="F167" s="75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</row>
    <row r="168">
      <c r="A168" s="70"/>
      <c r="B168" s="70"/>
      <c r="C168" s="74"/>
      <c r="D168" s="74"/>
      <c r="E168" s="70"/>
      <c r="F168" s="75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</row>
    <row r="169">
      <c r="A169" s="70"/>
      <c r="B169" s="70"/>
      <c r="C169" s="74"/>
      <c r="D169" s="74"/>
      <c r="E169" s="70"/>
      <c r="F169" s="75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</row>
    <row r="170">
      <c r="A170" s="70"/>
      <c r="B170" s="70"/>
      <c r="C170" s="74"/>
      <c r="D170" s="74"/>
      <c r="E170" s="70"/>
      <c r="F170" s="75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</row>
    <row r="171">
      <c r="A171" s="70"/>
      <c r="B171" s="70"/>
      <c r="C171" s="74"/>
      <c r="D171" s="74"/>
      <c r="E171" s="70"/>
      <c r="F171" s="75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</row>
    <row r="172">
      <c r="A172" s="70"/>
      <c r="B172" s="70"/>
      <c r="C172" s="74"/>
      <c r="D172" s="74"/>
      <c r="E172" s="70"/>
      <c r="F172" s="75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</row>
    <row r="173">
      <c r="A173" s="70"/>
      <c r="B173" s="70"/>
      <c r="C173" s="74"/>
      <c r="D173" s="74"/>
      <c r="E173" s="70"/>
      <c r="F173" s="75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</row>
    <row r="174">
      <c r="A174" s="70"/>
      <c r="B174" s="70"/>
      <c r="C174" s="74"/>
      <c r="D174" s="74"/>
      <c r="E174" s="70"/>
      <c r="F174" s="75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</row>
    <row r="175">
      <c r="A175" s="70"/>
      <c r="B175" s="70"/>
      <c r="C175" s="74"/>
      <c r="D175" s="74"/>
      <c r="E175" s="70"/>
      <c r="F175" s="75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</row>
    <row r="176">
      <c r="A176" s="70"/>
      <c r="B176" s="70"/>
      <c r="C176" s="74"/>
      <c r="D176" s="74"/>
      <c r="E176" s="70"/>
      <c r="F176" s="75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</row>
    <row r="177">
      <c r="A177" s="70"/>
      <c r="B177" s="70"/>
      <c r="C177" s="74"/>
      <c r="D177" s="74"/>
      <c r="E177" s="70"/>
      <c r="F177" s="75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</row>
    <row r="178">
      <c r="A178" s="70"/>
      <c r="B178" s="70"/>
      <c r="C178" s="74"/>
      <c r="D178" s="74"/>
      <c r="E178" s="70"/>
      <c r="F178" s="75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</row>
    <row r="179">
      <c r="A179" s="70"/>
      <c r="B179" s="70"/>
      <c r="C179" s="74"/>
      <c r="D179" s="74"/>
      <c r="E179" s="70"/>
      <c r="F179" s="75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</row>
    <row r="180">
      <c r="A180" s="70"/>
      <c r="B180" s="70"/>
      <c r="C180" s="74"/>
      <c r="D180" s="74"/>
      <c r="E180" s="70"/>
      <c r="F180" s="75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</row>
    <row r="181">
      <c r="A181" s="70"/>
      <c r="B181" s="70"/>
      <c r="C181" s="74"/>
      <c r="D181" s="74"/>
      <c r="E181" s="70"/>
      <c r="F181" s="75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</row>
    <row r="182">
      <c r="A182" s="70"/>
      <c r="B182" s="70"/>
      <c r="C182" s="74"/>
      <c r="D182" s="74"/>
      <c r="E182" s="70"/>
      <c r="F182" s="75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</row>
    <row r="183">
      <c r="A183" s="70"/>
      <c r="B183" s="70"/>
      <c r="C183" s="74"/>
      <c r="D183" s="74"/>
      <c r="E183" s="70"/>
      <c r="F183" s="75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</row>
    <row r="184">
      <c r="A184" s="70"/>
      <c r="B184" s="70"/>
      <c r="C184" s="74"/>
      <c r="D184" s="74"/>
      <c r="E184" s="70"/>
      <c r="F184" s="75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</row>
    <row r="185">
      <c r="A185" s="70"/>
      <c r="B185" s="70"/>
      <c r="C185" s="74"/>
      <c r="D185" s="74"/>
      <c r="E185" s="70"/>
      <c r="F185" s="75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</row>
    <row r="186">
      <c r="A186" s="70"/>
      <c r="B186" s="70"/>
      <c r="C186" s="74"/>
      <c r="D186" s="74"/>
      <c r="E186" s="70"/>
      <c r="F186" s="75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</row>
    <row r="187">
      <c r="A187" s="70"/>
      <c r="B187" s="70"/>
      <c r="C187" s="74"/>
      <c r="D187" s="74"/>
      <c r="E187" s="70"/>
      <c r="F187" s="75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</row>
    <row r="188">
      <c r="A188" s="70"/>
      <c r="B188" s="70"/>
      <c r="C188" s="74"/>
      <c r="D188" s="74"/>
      <c r="E188" s="70"/>
      <c r="F188" s="75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</row>
    <row r="189">
      <c r="A189" s="70"/>
      <c r="B189" s="70"/>
      <c r="C189" s="74"/>
      <c r="D189" s="74"/>
      <c r="E189" s="70"/>
      <c r="F189" s="75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</row>
    <row r="190">
      <c r="A190" s="70"/>
      <c r="B190" s="70"/>
      <c r="C190" s="74"/>
      <c r="D190" s="74"/>
      <c r="E190" s="70"/>
      <c r="F190" s="75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</row>
    <row r="191">
      <c r="A191" s="70"/>
      <c r="B191" s="70"/>
      <c r="C191" s="74"/>
      <c r="D191" s="74"/>
      <c r="E191" s="70"/>
      <c r="F191" s="75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</row>
    <row r="192">
      <c r="A192" s="70"/>
      <c r="B192" s="70"/>
      <c r="C192" s="74"/>
      <c r="D192" s="74"/>
      <c r="E192" s="70"/>
      <c r="F192" s="75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</row>
    <row r="193">
      <c r="A193" s="70"/>
      <c r="B193" s="70"/>
      <c r="C193" s="74"/>
      <c r="D193" s="74"/>
      <c r="E193" s="70"/>
      <c r="F193" s="75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</row>
    <row r="194">
      <c r="A194" s="70"/>
      <c r="B194" s="70"/>
      <c r="C194" s="74"/>
      <c r="D194" s="74"/>
      <c r="E194" s="70"/>
      <c r="F194" s="75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</row>
    <row r="195">
      <c r="A195" s="70"/>
      <c r="B195" s="70"/>
      <c r="C195" s="74"/>
      <c r="D195" s="74"/>
      <c r="E195" s="70"/>
      <c r="F195" s="75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</row>
    <row r="196">
      <c r="A196" s="70"/>
      <c r="B196" s="70"/>
      <c r="C196" s="74"/>
      <c r="D196" s="74"/>
      <c r="E196" s="70"/>
      <c r="F196" s="75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</row>
    <row r="197">
      <c r="A197" s="70"/>
      <c r="B197" s="70"/>
      <c r="C197" s="74"/>
      <c r="D197" s="74"/>
      <c r="E197" s="70"/>
      <c r="F197" s="75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</row>
    <row r="198">
      <c r="A198" s="70"/>
      <c r="B198" s="70"/>
      <c r="C198" s="74"/>
      <c r="D198" s="74"/>
      <c r="E198" s="70"/>
      <c r="F198" s="75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</row>
    <row r="199">
      <c r="A199" s="70"/>
      <c r="B199" s="70"/>
      <c r="C199" s="74"/>
      <c r="D199" s="74"/>
      <c r="E199" s="70"/>
      <c r="F199" s="75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</row>
    <row r="200">
      <c r="A200" s="70"/>
      <c r="B200" s="70"/>
      <c r="C200" s="74"/>
      <c r="D200" s="74"/>
      <c r="E200" s="70"/>
      <c r="F200" s="75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</row>
    <row r="201">
      <c r="A201" s="70"/>
      <c r="B201" s="70"/>
      <c r="C201" s="74"/>
      <c r="D201" s="74"/>
      <c r="E201" s="70"/>
      <c r="F201" s="75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</row>
    <row r="202">
      <c r="A202" s="70"/>
      <c r="B202" s="70"/>
      <c r="C202" s="74"/>
      <c r="D202" s="74"/>
      <c r="E202" s="70"/>
      <c r="F202" s="75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</row>
    <row r="203">
      <c r="A203" s="70"/>
      <c r="B203" s="70"/>
      <c r="C203" s="74"/>
      <c r="D203" s="74"/>
      <c r="E203" s="70"/>
      <c r="F203" s="75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</row>
    <row r="204">
      <c r="A204" s="70"/>
      <c r="B204" s="70"/>
      <c r="C204" s="74"/>
      <c r="D204" s="74"/>
      <c r="E204" s="70"/>
      <c r="F204" s="75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</row>
    <row r="205">
      <c r="A205" s="70"/>
      <c r="B205" s="70"/>
      <c r="C205" s="74"/>
      <c r="D205" s="74"/>
      <c r="E205" s="70"/>
      <c r="F205" s="75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</row>
    <row r="206">
      <c r="A206" s="70"/>
      <c r="B206" s="70"/>
      <c r="C206" s="74"/>
      <c r="D206" s="74"/>
      <c r="E206" s="70"/>
      <c r="F206" s="75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</row>
    <row r="207">
      <c r="A207" s="70"/>
      <c r="B207" s="70"/>
      <c r="C207" s="74"/>
      <c r="D207" s="74"/>
      <c r="E207" s="70"/>
      <c r="F207" s="75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</row>
    <row r="208">
      <c r="A208" s="70"/>
      <c r="B208" s="70"/>
      <c r="C208" s="74"/>
      <c r="D208" s="74"/>
      <c r="E208" s="70"/>
      <c r="F208" s="75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</row>
    <row r="209">
      <c r="A209" s="70"/>
      <c r="B209" s="70"/>
      <c r="C209" s="74"/>
      <c r="D209" s="74"/>
      <c r="E209" s="70"/>
      <c r="F209" s="75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</row>
    <row r="210">
      <c r="A210" s="70"/>
      <c r="B210" s="70"/>
      <c r="C210" s="74"/>
      <c r="D210" s="74"/>
      <c r="E210" s="70"/>
      <c r="F210" s="75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</row>
    <row r="211">
      <c r="A211" s="70"/>
      <c r="B211" s="70"/>
      <c r="C211" s="74"/>
      <c r="D211" s="74"/>
      <c r="E211" s="70"/>
      <c r="F211" s="75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</row>
    <row r="212">
      <c r="A212" s="70"/>
      <c r="B212" s="70"/>
      <c r="C212" s="74"/>
      <c r="D212" s="74"/>
      <c r="E212" s="70"/>
      <c r="F212" s="75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</row>
    <row r="213">
      <c r="A213" s="70"/>
      <c r="B213" s="70"/>
      <c r="C213" s="74"/>
      <c r="D213" s="74"/>
      <c r="E213" s="70"/>
      <c r="F213" s="75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</row>
    <row r="214">
      <c r="A214" s="70"/>
      <c r="B214" s="70"/>
      <c r="C214" s="74"/>
      <c r="D214" s="74"/>
      <c r="E214" s="70"/>
      <c r="F214" s="75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</row>
    <row r="215">
      <c r="A215" s="70"/>
      <c r="B215" s="70"/>
      <c r="C215" s="74"/>
      <c r="D215" s="74"/>
      <c r="E215" s="70"/>
      <c r="F215" s="75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</row>
    <row r="216">
      <c r="A216" s="70"/>
      <c r="B216" s="70"/>
      <c r="C216" s="74"/>
      <c r="D216" s="74"/>
      <c r="E216" s="70"/>
      <c r="F216" s="75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</row>
    <row r="217">
      <c r="A217" s="70"/>
      <c r="B217" s="70"/>
      <c r="C217" s="74"/>
      <c r="D217" s="74"/>
      <c r="E217" s="70"/>
      <c r="F217" s="75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</row>
    <row r="218">
      <c r="A218" s="70"/>
      <c r="B218" s="70"/>
      <c r="C218" s="74"/>
      <c r="D218" s="74"/>
      <c r="E218" s="70"/>
      <c r="F218" s="75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</row>
    <row r="219">
      <c r="A219" s="70"/>
      <c r="B219" s="70"/>
      <c r="C219" s="74"/>
      <c r="D219" s="74"/>
      <c r="E219" s="70"/>
      <c r="F219" s="75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</row>
    <row r="220">
      <c r="A220" s="70"/>
      <c r="B220" s="70"/>
      <c r="C220" s="74"/>
      <c r="D220" s="74"/>
      <c r="E220" s="70"/>
      <c r="F220" s="75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</row>
    <row r="221">
      <c r="A221" s="70"/>
      <c r="B221" s="70"/>
      <c r="C221" s="74"/>
      <c r="D221" s="74"/>
      <c r="E221" s="70"/>
      <c r="F221" s="75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</row>
    <row r="222">
      <c r="A222" s="70"/>
      <c r="B222" s="70"/>
      <c r="C222" s="74"/>
      <c r="D222" s="74"/>
      <c r="E222" s="70"/>
      <c r="F222" s="75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</row>
    <row r="223">
      <c r="A223" s="70"/>
      <c r="B223" s="70"/>
      <c r="C223" s="74"/>
      <c r="D223" s="74"/>
      <c r="E223" s="70"/>
      <c r="F223" s="75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</row>
    <row r="224">
      <c r="A224" s="70"/>
      <c r="B224" s="70"/>
      <c r="C224" s="74"/>
      <c r="D224" s="74"/>
      <c r="E224" s="70"/>
      <c r="F224" s="75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</row>
    <row r="225">
      <c r="A225" s="70"/>
      <c r="B225" s="70"/>
      <c r="C225" s="74"/>
      <c r="D225" s="74"/>
      <c r="E225" s="70"/>
      <c r="F225" s="75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</row>
    <row r="226">
      <c r="A226" s="70"/>
      <c r="B226" s="70"/>
      <c r="C226" s="74"/>
      <c r="D226" s="74"/>
      <c r="E226" s="70"/>
      <c r="F226" s="75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</row>
    <row r="227">
      <c r="A227" s="70"/>
      <c r="B227" s="70"/>
      <c r="C227" s="74"/>
      <c r="D227" s="74"/>
      <c r="E227" s="70"/>
      <c r="F227" s="75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</row>
    <row r="228">
      <c r="A228" s="70"/>
      <c r="B228" s="70"/>
      <c r="C228" s="74"/>
      <c r="D228" s="74"/>
      <c r="E228" s="70"/>
      <c r="F228" s="75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</row>
    <row r="229">
      <c r="A229" s="70"/>
      <c r="B229" s="70"/>
      <c r="C229" s="74"/>
      <c r="D229" s="74"/>
      <c r="E229" s="70"/>
      <c r="F229" s="75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</row>
    <row r="230">
      <c r="A230" s="70"/>
      <c r="B230" s="70"/>
      <c r="C230" s="74"/>
      <c r="D230" s="74"/>
      <c r="E230" s="70"/>
      <c r="F230" s="75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</row>
    <row r="231">
      <c r="A231" s="70"/>
      <c r="B231" s="70"/>
      <c r="C231" s="74"/>
      <c r="D231" s="74"/>
      <c r="E231" s="70"/>
      <c r="F231" s="75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</row>
    <row r="232">
      <c r="A232" s="70"/>
      <c r="B232" s="70"/>
      <c r="C232" s="74"/>
      <c r="D232" s="74"/>
      <c r="E232" s="70"/>
      <c r="F232" s="75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</row>
    <row r="233">
      <c r="A233" s="70"/>
      <c r="B233" s="70"/>
      <c r="C233" s="74"/>
      <c r="D233" s="74"/>
      <c r="E233" s="70"/>
      <c r="F233" s="75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</row>
    <row r="234">
      <c r="A234" s="70"/>
      <c r="B234" s="70"/>
      <c r="C234" s="74"/>
      <c r="D234" s="74"/>
      <c r="E234" s="70"/>
      <c r="F234" s="75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</row>
    <row r="235">
      <c r="A235" s="70"/>
      <c r="B235" s="70"/>
      <c r="C235" s="74"/>
      <c r="D235" s="74"/>
      <c r="E235" s="70"/>
      <c r="F235" s="75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</row>
    <row r="236">
      <c r="A236" s="70"/>
      <c r="B236" s="70"/>
      <c r="C236" s="74"/>
      <c r="D236" s="74"/>
      <c r="E236" s="70"/>
      <c r="F236" s="75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</row>
    <row r="237">
      <c r="A237" s="70"/>
      <c r="B237" s="70"/>
      <c r="C237" s="74"/>
      <c r="D237" s="74"/>
      <c r="E237" s="70"/>
      <c r="F237" s="75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</row>
    <row r="238">
      <c r="A238" s="70"/>
      <c r="B238" s="70"/>
      <c r="C238" s="74"/>
      <c r="D238" s="74"/>
      <c r="E238" s="70"/>
      <c r="F238" s="75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</row>
    <row r="239">
      <c r="A239" s="70"/>
      <c r="B239" s="70"/>
      <c r="C239" s="74"/>
      <c r="D239" s="74"/>
      <c r="E239" s="70"/>
      <c r="F239" s="75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</row>
    <row r="240">
      <c r="A240" s="70"/>
      <c r="B240" s="70"/>
      <c r="C240" s="74"/>
      <c r="D240" s="74"/>
      <c r="E240" s="70"/>
      <c r="F240" s="75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</row>
    <row r="241">
      <c r="A241" s="70"/>
      <c r="B241" s="70"/>
      <c r="C241" s="74"/>
      <c r="D241" s="74"/>
      <c r="E241" s="70"/>
      <c r="F241" s="75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</row>
    <row r="242">
      <c r="A242" s="70"/>
      <c r="B242" s="70"/>
      <c r="C242" s="74"/>
      <c r="D242" s="74"/>
      <c r="E242" s="70"/>
      <c r="F242" s="75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</row>
    <row r="243">
      <c r="A243" s="70"/>
      <c r="B243" s="70"/>
      <c r="C243" s="74"/>
      <c r="D243" s="74"/>
      <c r="E243" s="70"/>
      <c r="F243" s="75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</row>
    <row r="244">
      <c r="A244" s="70"/>
      <c r="B244" s="70"/>
      <c r="C244" s="74"/>
      <c r="D244" s="74"/>
      <c r="E244" s="70"/>
      <c r="F244" s="75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</row>
    <row r="245">
      <c r="A245" s="70"/>
      <c r="B245" s="70"/>
      <c r="C245" s="74"/>
      <c r="D245" s="74"/>
      <c r="E245" s="70"/>
      <c r="F245" s="75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</row>
    <row r="246">
      <c r="A246" s="70"/>
      <c r="B246" s="70"/>
      <c r="C246" s="74"/>
      <c r="D246" s="74"/>
      <c r="E246" s="70"/>
      <c r="F246" s="75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</row>
    <row r="247">
      <c r="A247" s="70"/>
      <c r="B247" s="70"/>
      <c r="C247" s="74"/>
      <c r="D247" s="74"/>
      <c r="E247" s="70"/>
      <c r="F247" s="75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</row>
    <row r="248">
      <c r="A248" s="70"/>
      <c r="B248" s="70"/>
      <c r="C248" s="74"/>
      <c r="D248" s="74"/>
      <c r="E248" s="70"/>
      <c r="F248" s="75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</row>
    <row r="249">
      <c r="A249" s="70"/>
      <c r="B249" s="70"/>
      <c r="C249" s="74"/>
      <c r="D249" s="74"/>
      <c r="E249" s="70"/>
      <c r="F249" s="75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</row>
    <row r="250">
      <c r="A250" s="70"/>
      <c r="B250" s="70"/>
      <c r="C250" s="74"/>
      <c r="D250" s="74"/>
      <c r="E250" s="70"/>
      <c r="F250" s="75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</row>
    <row r="251">
      <c r="A251" s="70"/>
      <c r="B251" s="70"/>
      <c r="C251" s="74"/>
      <c r="D251" s="74"/>
      <c r="E251" s="70"/>
      <c r="F251" s="75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</row>
    <row r="252">
      <c r="A252" s="70"/>
      <c r="B252" s="70"/>
      <c r="C252" s="74"/>
      <c r="D252" s="74"/>
      <c r="E252" s="70"/>
      <c r="F252" s="75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</row>
    <row r="253">
      <c r="A253" s="70"/>
      <c r="B253" s="70"/>
      <c r="C253" s="74"/>
      <c r="D253" s="74"/>
      <c r="E253" s="70"/>
      <c r="F253" s="75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</row>
    <row r="254">
      <c r="A254" s="70"/>
      <c r="B254" s="70"/>
      <c r="C254" s="74"/>
      <c r="D254" s="74"/>
      <c r="E254" s="70"/>
      <c r="F254" s="75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</row>
    <row r="255">
      <c r="A255" s="70"/>
      <c r="B255" s="70"/>
      <c r="C255" s="74"/>
      <c r="D255" s="74"/>
      <c r="E255" s="70"/>
      <c r="F255" s="75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</row>
    <row r="256">
      <c r="A256" s="70"/>
      <c r="B256" s="70"/>
      <c r="C256" s="74"/>
      <c r="D256" s="74"/>
      <c r="E256" s="70"/>
      <c r="F256" s="75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</row>
    <row r="257">
      <c r="A257" s="70"/>
      <c r="B257" s="70"/>
      <c r="C257" s="74"/>
      <c r="D257" s="74"/>
      <c r="E257" s="70"/>
      <c r="F257" s="75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</row>
    <row r="258">
      <c r="A258" s="70"/>
      <c r="B258" s="70"/>
      <c r="C258" s="74"/>
      <c r="D258" s="74"/>
      <c r="E258" s="70"/>
      <c r="F258" s="75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</row>
    <row r="259">
      <c r="A259" s="70"/>
      <c r="B259" s="70"/>
      <c r="C259" s="74"/>
      <c r="D259" s="74"/>
      <c r="E259" s="70"/>
      <c r="F259" s="75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</row>
    <row r="260">
      <c r="A260" s="70"/>
      <c r="B260" s="70"/>
      <c r="C260" s="74"/>
      <c r="D260" s="74"/>
      <c r="E260" s="70"/>
      <c r="F260" s="75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</row>
    <row r="261">
      <c r="A261" s="70"/>
      <c r="B261" s="70"/>
      <c r="C261" s="74"/>
      <c r="D261" s="74"/>
      <c r="E261" s="70"/>
      <c r="F261" s="75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</row>
    <row r="262">
      <c r="A262" s="70"/>
      <c r="B262" s="70"/>
      <c r="C262" s="74"/>
      <c r="D262" s="74"/>
      <c r="E262" s="70"/>
      <c r="F262" s="75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</row>
    <row r="263">
      <c r="A263" s="70"/>
      <c r="B263" s="70"/>
      <c r="C263" s="74"/>
      <c r="D263" s="74"/>
      <c r="E263" s="70"/>
      <c r="F263" s="75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</row>
    <row r="264">
      <c r="A264" s="70"/>
      <c r="B264" s="70"/>
      <c r="C264" s="74"/>
      <c r="D264" s="74"/>
      <c r="E264" s="70"/>
      <c r="F264" s="75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</row>
    <row r="265">
      <c r="A265" s="70"/>
      <c r="B265" s="70"/>
      <c r="C265" s="74"/>
      <c r="D265" s="74"/>
      <c r="E265" s="70"/>
      <c r="F265" s="75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</row>
    <row r="266">
      <c r="A266" s="70"/>
      <c r="B266" s="70"/>
      <c r="C266" s="74"/>
      <c r="D266" s="74"/>
      <c r="E266" s="70"/>
      <c r="F266" s="75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</row>
    <row r="267">
      <c r="A267" s="70"/>
      <c r="B267" s="70"/>
      <c r="C267" s="74"/>
      <c r="D267" s="74"/>
      <c r="E267" s="70"/>
      <c r="F267" s="75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</row>
    <row r="268">
      <c r="A268" s="70"/>
      <c r="B268" s="70"/>
      <c r="C268" s="74"/>
      <c r="D268" s="74"/>
      <c r="E268" s="70"/>
      <c r="F268" s="75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</row>
    <row r="269">
      <c r="A269" s="70"/>
      <c r="B269" s="70"/>
      <c r="C269" s="74"/>
      <c r="D269" s="74"/>
      <c r="E269" s="70"/>
      <c r="F269" s="75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</row>
    <row r="270">
      <c r="A270" s="70"/>
      <c r="B270" s="70"/>
      <c r="C270" s="74"/>
      <c r="D270" s="74"/>
      <c r="E270" s="70"/>
      <c r="F270" s="75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</row>
    <row r="271">
      <c r="A271" s="70"/>
      <c r="B271" s="70"/>
      <c r="C271" s="74"/>
      <c r="D271" s="74"/>
      <c r="E271" s="70"/>
      <c r="F271" s="75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</row>
    <row r="272">
      <c r="A272" s="70"/>
      <c r="B272" s="70"/>
      <c r="C272" s="74"/>
      <c r="D272" s="74"/>
      <c r="E272" s="70"/>
      <c r="F272" s="75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</row>
    <row r="273">
      <c r="A273" s="70"/>
      <c r="B273" s="70"/>
      <c r="C273" s="74"/>
      <c r="D273" s="74"/>
      <c r="E273" s="70"/>
      <c r="F273" s="75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</row>
    <row r="274">
      <c r="A274" s="70"/>
      <c r="B274" s="70"/>
      <c r="C274" s="74"/>
      <c r="D274" s="74"/>
      <c r="E274" s="70"/>
      <c r="F274" s="75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</row>
    <row r="275">
      <c r="A275" s="70"/>
      <c r="B275" s="70"/>
      <c r="C275" s="74"/>
      <c r="D275" s="74"/>
      <c r="E275" s="70"/>
      <c r="F275" s="75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</row>
    <row r="276">
      <c r="A276" s="70"/>
      <c r="B276" s="70"/>
      <c r="C276" s="74"/>
      <c r="D276" s="74"/>
      <c r="E276" s="70"/>
      <c r="F276" s="75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</row>
    <row r="277">
      <c r="A277" s="70"/>
      <c r="B277" s="70"/>
      <c r="C277" s="74"/>
      <c r="D277" s="74"/>
      <c r="E277" s="70"/>
      <c r="F277" s="75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</row>
    <row r="278">
      <c r="A278" s="70"/>
      <c r="B278" s="70"/>
      <c r="C278" s="74"/>
      <c r="D278" s="74"/>
      <c r="E278" s="70"/>
      <c r="F278" s="75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</row>
    <row r="279">
      <c r="A279" s="70"/>
      <c r="B279" s="70"/>
      <c r="C279" s="74"/>
      <c r="D279" s="74"/>
      <c r="E279" s="70"/>
      <c r="F279" s="75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</row>
    <row r="280">
      <c r="A280" s="70"/>
      <c r="B280" s="70"/>
      <c r="C280" s="74"/>
      <c r="D280" s="74"/>
      <c r="E280" s="70"/>
      <c r="F280" s="75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</row>
    <row r="281">
      <c r="A281" s="70"/>
      <c r="B281" s="70"/>
      <c r="C281" s="74"/>
      <c r="D281" s="74"/>
      <c r="E281" s="70"/>
      <c r="F281" s="75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</row>
    <row r="282">
      <c r="A282" s="70"/>
      <c r="B282" s="70"/>
      <c r="C282" s="74"/>
      <c r="D282" s="74"/>
      <c r="E282" s="70"/>
      <c r="F282" s="75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</row>
    <row r="283">
      <c r="A283" s="70"/>
      <c r="B283" s="70"/>
      <c r="C283" s="74"/>
      <c r="D283" s="74"/>
      <c r="E283" s="70"/>
      <c r="F283" s="75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</row>
    <row r="284">
      <c r="A284" s="70"/>
      <c r="B284" s="70"/>
      <c r="C284" s="74"/>
      <c r="D284" s="74"/>
      <c r="E284" s="70"/>
      <c r="F284" s="75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</row>
    <row r="285">
      <c r="A285" s="70"/>
      <c r="B285" s="70"/>
      <c r="C285" s="74"/>
      <c r="D285" s="74"/>
      <c r="E285" s="70"/>
      <c r="F285" s="75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</row>
    <row r="286">
      <c r="A286" s="70"/>
      <c r="B286" s="70"/>
      <c r="C286" s="74"/>
      <c r="D286" s="74"/>
      <c r="E286" s="70"/>
      <c r="F286" s="75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</row>
    <row r="287">
      <c r="A287" s="70"/>
      <c r="B287" s="70"/>
      <c r="C287" s="74"/>
      <c r="D287" s="74"/>
      <c r="E287" s="70"/>
      <c r="F287" s="75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</row>
    <row r="288">
      <c r="A288" s="70"/>
      <c r="B288" s="70"/>
      <c r="C288" s="74"/>
      <c r="D288" s="74"/>
      <c r="E288" s="70"/>
      <c r="F288" s="75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</row>
    <row r="289">
      <c r="A289" s="70"/>
      <c r="B289" s="70"/>
      <c r="C289" s="74"/>
      <c r="D289" s="74"/>
      <c r="E289" s="70"/>
      <c r="F289" s="75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</row>
    <row r="290">
      <c r="A290" s="70"/>
      <c r="B290" s="70"/>
      <c r="C290" s="74"/>
      <c r="D290" s="74"/>
      <c r="E290" s="70"/>
      <c r="F290" s="75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</row>
    <row r="291">
      <c r="A291" s="70"/>
      <c r="B291" s="70"/>
      <c r="C291" s="74"/>
      <c r="D291" s="74"/>
      <c r="E291" s="70"/>
      <c r="F291" s="75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</row>
    <row r="292">
      <c r="A292" s="70"/>
      <c r="B292" s="70"/>
      <c r="C292" s="74"/>
      <c r="D292" s="74"/>
      <c r="E292" s="70"/>
      <c r="F292" s="75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</row>
    <row r="293">
      <c r="A293" s="70"/>
      <c r="B293" s="70"/>
      <c r="C293" s="74"/>
      <c r="D293" s="74"/>
      <c r="E293" s="70"/>
      <c r="F293" s="75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</row>
    <row r="294">
      <c r="A294" s="70"/>
      <c r="B294" s="70"/>
      <c r="C294" s="74"/>
      <c r="D294" s="74"/>
      <c r="E294" s="70"/>
      <c r="F294" s="75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</row>
    <row r="295">
      <c r="A295" s="70"/>
      <c r="B295" s="70"/>
      <c r="C295" s="74"/>
      <c r="D295" s="74"/>
      <c r="E295" s="70"/>
      <c r="F295" s="75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</row>
    <row r="296">
      <c r="A296" s="70"/>
      <c r="B296" s="70"/>
      <c r="C296" s="74"/>
      <c r="D296" s="74"/>
      <c r="E296" s="70"/>
      <c r="F296" s="75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</row>
    <row r="297">
      <c r="A297" s="70"/>
      <c r="B297" s="70"/>
      <c r="C297" s="74"/>
      <c r="D297" s="74"/>
      <c r="E297" s="70"/>
      <c r="F297" s="75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</row>
    <row r="298">
      <c r="A298" s="70"/>
      <c r="B298" s="70"/>
      <c r="C298" s="74"/>
      <c r="D298" s="74"/>
      <c r="E298" s="70"/>
      <c r="F298" s="75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</row>
    <row r="299">
      <c r="A299" s="70"/>
      <c r="B299" s="70"/>
      <c r="C299" s="74"/>
      <c r="D299" s="74"/>
      <c r="E299" s="70"/>
      <c r="F299" s="75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</row>
    <row r="300">
      <c r="A300" s="70"/>
      <c r="B300" s="70"/>
      <c r="C300" s="74"/>
      <c r="D300" s="74"/>
      <c r="E300" s="70"/>
      <c r="F300" s="75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</row>
    <row r="301">
      <c r="A301" s="70"/>
      <c r="B301" s="70"/>
      <c r="C301" s="74"/>
      <c r="D301" s="74"/>
      <c r="E301" s="70"/>
      <c r="F301" s="75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</row>
    <row r="302">
      <c r="A302" s="70"/>
      <c r="B302" s="70"/>
      <c r="C302" s="74"/>
      <c r="D302" s="74"/>
      <c r="E302" s="70"/>
      <c r="F302" s="75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</row>
    <row r="303">
      <c r="A303" s="70"/>
      <c r="B303" s="70"/>
      <c r="C303" s="74"/>
      <c r="D303" s="74"/>
      <c r="E303" s="70"/>
      <c r="F303" s="75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</row>
    <row r="304">
      <c r="A304" s="70"/>
      <c r="B304" s="70"/>
      <c r="C304" s="74"/>
      <c r="D304" s="74"/>
      <c r="E304" s="70"/>
      <c r="F304" s="75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</row>
    <row r="305">
      <c r="A305" s="70"/>
      <c r="B305" s="70"/>
      <c r="C305" s="74"/>
      <c r="D305" s="74"/>
      <c r="E305" s="70"/>
      <c r="F305" s="75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</row>
    <row r="306">
      <c r="A306" s="70"/>
      <c r="B306" s="70"/>
      <c r="C306" s="74"/>
      <c r="D306" s="74"/>
      <c r="E306" s="70"/>
      <c r="F306" s="75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</row>
    <row r="307">
      <c r="A307" s="70"/>
      <c r="B307" s="70"/>
      <c r="C307" s="74"/>
      <c r="D307" s="74"/>
      <c r="E307" s="70"/>
      <c r="F307" s="75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</row>
    <row r="308">
      <c r="A308" s="70"/>
      <c r="B308" s="70"/>
      <c r="C308" s="74"/>
      <c r="D308" s="74"/>
      <c r="E308" s="70"/>
      <c r="F308" s="75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</row>
    <row r="309">
      <c r="A309" s="70"/>
      <c r="B309" s="70"/>
      <c r="C309" s="74"/>
      <c r="D309" s="74"/>
      <c r="E309" s="70"/>
      <c r="F309" s="75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</row>
    <row r="310">
      <c r="A310" s="70"/>
      <c r="B310" s="70"/>
      <c r="C310" s="74"/>
      <c r="D310" s="74"/>
      <c r="E310" s="70"/>
      <c r="F310" s="75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</row>
    <row r="311">
      <c r="A311" s="70"/>
      <c r="B311" s="70"/>
      <c r="C311" s="74"/>
      <c r="D311" s="74"/>
      <c r="E311" s="70"/>
      <c r="F311" s="75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</row>
    <row r="312">
      <c r="A312" s="70"/>
      <c r="B312" s="70"/>
      <c r="C312" s="74"/>
      <c r="D312" s="74"/>
      <c r="E312" s="70"/>
      <c r="F312" s="75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</row>
    <row r="313">
      <c r="A313" s="70"/>
      <c r="B313" s="70"/>
      <c r="C313" s="74"/>
      <c r="D313" s="74"/>
      <c r="E313" s="70"/>
      <c r="F313" s="75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</row>
    <row r="314">
      <c r="A314" s="70"/>
      <c r="B314" s="70"/>
      <c r="C314" s="74"/>
      <c r="D314" s="74"/>
      <c r="E314" s="70"/>
      <c r="F314" s="75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</row>
    <row r="315">
      <c r="A315" s="70"/>
      <c r="B315" s="70"/>
      <c r="C315" s="74"/>
      <c r="D315" s="74"/>
      <c r="E315" s="70"/>
      <c r="F315" s="75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</row>
    <row r="316">
      <c r="A316" s="70"/>
      <c r="B316" s="70"/>
      <c r="C316" s="74"/>
      <c r="D316" s="74"/>
      <c r="E316" s="70"/>
      <c r="F316" s="75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</row>
    <row r="317">
      <c r="A317" s="70"/>
      <c r="B317" s="70"/>
      <c r="C317" s="74"/>
      <c r="D317" s="74"/>
      <c r="E317" s="70"/>
      <c r="F317" s="75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</row>
    <row r="318">
      <c r="A318" s="70"/>
      <c r="B318" s="70"/>
      <c r="C318" s="74"/>
      <c r="D318" s="74"/>
      <c r="E318" s="70"/>
      <c r="F318" s="75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</row>
    <row r="319">
      <c r="A319" s="70"/>
      <c r="B319" s="70"/>
      <c r="C319" s="74"/>
      <c r="D319" s="74"/>
      <c r="E319" s="70"/>
      <c r="F319" s="75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</row>
    <row r="320">
      <c r="A320" s="70"/>
      <c r="B320" s="70"/>
      <c r="C320" s="74"/>
      <c r="D320" s="74"/>
      <c r="E320" s="70"/>
      <c r="F320" s="75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</row>
    <row r="321">
      <c r="A321" s="70"/>
      <c r="B321" s="70"/>
      <c r="C321" s="74"/>
      <c r="D321" s="74"/>
      <c r="E321" s="70"/>
      <c r="F321" s="75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</row>
    <row r="322">
      <c r="A322" s="70"/>
      <c r="B322" s="70"/>
      <c r="C322" s="74"/>
      <c r="D322" s="74"/>
      <c r="E322" s="70"/>
      <c r="F322" s="75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</row>
    <row r="323">
      <c r="A323" s="70"/>
      <c r="B323" s="70"/>
      <c r="C323" s="74"/>
      <c r="D323" s="74"/>
      <c r="E323" s="70"/>
      <c r="F323" s="75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</row>
    <row r="324">
      <c r="A324" s="70"/>
      <c r="B324" s="70"/>
      <c r="C324" s="74"/>
      <c r="D324" s="74"/>
      <c r="E324" s="70"/>
      <c r="F324" s="75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</row>
    <row r="325">
      <c r="A325" s="70"/>
      <c r="B325" s="70"/>
      <c r="C325" s="74"/>
      <c r="D325" s="74"/>
      <c r="E325" s="70"/>
      <c r="F325" s="75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</row>
    <row r="326">
      <c r="A326" s="70"/>
      <c r="B326" s="70"/>
      <c r="C326" s="74"/>
      <c r="D326" s="74"/>
      <c r="E326" s="70"/>
      <c r="F326" s="75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</row>
    <row r="327">
      <c r="A327" s="70"/>
      <c r="B327" s="70"/>
      <c r="C327" s="74"/>
      <c r="D327" s="74"/>
      <c r="E327" s="70"/>
      <c r="F327" s="75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</row>
    <row r="328">
      <c r="A328" s="70"/>
      <c r="B328" s="70"/>
      <c r="C328" s="74"/>
      <c r="D328" s="74"/>
      <c r="E328" s="70"/>
      <c r="F328" s="75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</row>
    <row r="329">
      <c r="A329" s="70"/>
      <c r="B329" s="70"/>
      <c r="C329" s="74"/>
      <c r="D329" s="74"/>
      <c r="E329" s="70"/>
      <c r="F329" s="75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</row>
    <row r="330">
      <c r="A330" s="70"/>
      <c r="B330" s="70"/>
      <c r="C330" s="74"/>
      <c r="D330" s="74"/>
      <c r="E330" s="70"/>
      <c r="F330" s="75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</row>
    <row r="331">
      <c r="A331" s="70"/>
      <c r="B331" s="70"/>
      <c r="C331" s="74"/>
      <c r="D331" s="74"/>
      <c r="E331" s="70"/>
      <c r="F331" s="75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</row>
    <row r="332">
      <c r="A332" s="70"/>
      <c r="B332" s="70"/>
      <c r="C332" s="74"/>
      <c r="D332" s="74"/>
      <c r="E332" s="70"/>
      <c r="F332" s="75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</row>
    <row r="333">
      <c r="A333" s="70"/>
      <c r="B333" s="70"/>
      <c r="C333" s="74"/>
      <c r="D333" s="74"/>
      <c r="E333" s="70"/>
      <c r="F333" s="75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</row>
    <row r="334">
      <c r="A334" s="70"/>
      <c r="B334" s="70"/>
      <c r="C334" s="74"/>
      <c r="D334" s="74"/>
      <c r="E334" s="70"/>
      <c r="F334" s="75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</row>
    <row r="335">
      <c r="A335" s="70"/>
      <c r="B335" s="70"/>
      <c r="C335" s="74"/>
      <c r="D335" s="74"/>
      <c r="E335" s="70"/>
      <c r="F335" s="75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</row>
    <row r="336">
      <c r="A336" s="70"/>
      <c r="B336" s="70"/>
      <c r="C336" s="74"/>
      <c r="D336" s="74"/>
      <c r="E336" s="70"/>
      <c r="F336" s="75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</row>
    <row r="337">
      <c r="A337" s="70"/>
      <c r="B337" s="70"/>
      <c r="C337" s="74"/>
      <c r="D337" s="74"/>
      <c r="E337" s="70"/>
      <c r="F337" s="75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</row>
    <row r="338">
      <c r="A338" s="70"/>
      <c r="B338" s="70"/>
      <c r="C338" s="74"/>
      <c r="D338" s="74"/>
      <c r="E338" s="70"/>
      <c r="F338" s="75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</row>
    <row r="339">
      <c r="A339" s="70"/>
      <c r="B339" s="70"/>
      <c r="C339" s="74"/>
      <c r="D339" s="74"/>
      <c r="E339" s="70"/>
      <c r="F339" s="75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</row>
    <row r="340">
      <c r="A340" s="70"/>
      <c r="B340" s="70"/>
      <c r="C340" s="74"/>
      <c r="D340" s="74"/>
      <c r="E340" s="70"/>
      <c r="F340" s="75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</row>
    <row r="341">
      <c r="A341" s="70"/>
      <c r="B341" s="70"/>
      <c r="C341" s="74"/>
      <c r="D341" s="74"/>
      <c r="E341" s="70"/>
      <c r="F341" s="75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</row>
    <row r="342">
      <c r="A342" s="70"/>
      <c r="B342" s="70"/>
      <c r="C342" s="74"/>
      <c r="D342" s="74"/>
      <c r="E342" s="70"/>
      <c r="F342" s="75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</row>
    <row r="343">
      <c r="A343" s="70"/>
      <c r="B343" s="70"/>
      <c r="C343" s="74"/>
      <c r="D343" s="74"/>
      <c r="E343" s="70"/>
      <c r="F343" s="75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</row>
    <row r="344">
      <c r="A344" s="70"/>
      <c r="B344" s="70"/>
      <c r="C344" s="74"/>
      <c r="D344" s="74"/>
      <c r="E344" s="70"/>
      <c r="F344" s="75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</row>
    <row r="345">
      <c r="A345" s="70"/>
      <c r="B345" s="70"/>
      <c r="C345" s="74"/>
      <c r="D345" s="74"/>
      <c r="E345" s="70"/>
      <c r="F345" s="75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</row>
    <row r="346">
      <c r="A346" s="70"/>
      <c r="B346" s="70"/>
      <c r="C346" s="74"/>
      <c r="D346" s="74"/>
      <c r="E346" s="70"/>
      <c r="F346" s="75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</row>
    <row r="347">
      <c r="A347" s="70"/>
      <c r="B347" s="70"/>
      <c r="C347" s="74"/>
      <c r="D347" s="74"/>
      <c r="E347" s="70"/>
      <c r="F347" s="75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</row>
    <row r="348">
      <c r="A348" s="70"/>
      <c r="B348" s="70"/>
      <c r="C348" s="74"/>
      <c r="D348" s="74"/>
      <c r="E348" s="70"/>
      <c r="F348" s="75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</row>
    <row r="349">
      <c r="A349" s="70"/>
      <c r="B349" s="70"/>
      <c r="C349" s="74"/>
      <c r="D349" s="74"/>
      <c r="E349" s="70"/>
      <c r="F349" s="75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</row>
    <row r="350">
      <c r="A350" s="70"/>
      <c r="B350" s="70"/>
      <c r="C350" s="74"/>
      <c r="D350" s="74"/>
      <c r="E350" s="70"/>
      <c r="F350" s="75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</row>
    <row r="351">
      <c r="A351" s="70"/>
      <c r="B351" s="70"/>
      <c r="C351" s="74"/>
      <c r="D351" s="74"/>
      <c r="E351" s="70"/>
      <c r="F351" s="75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</row>
    <row r="352">
      <c r="A352" s="70"/>
      <c r="B352" s="70"/>
      <c r="C352" s="74"/>
      <c r="D352" s="74"/>
      <c r="E352" s="70"/>
      <c r="F352" s="75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</row>
    <row r="353">
      <c r="A353" s="70"/>
      <c r="B353" s="70"/>
      <c r="C353" s="74"/>
      <c r="D353" s="74"/>
      <c r="E353" s="70"/>
      <c r="F353" s="75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</row>
    <row r="354">
      <c r="A354" s="70"/>
      <c r="B354" s="70"/>
      <c r="C354" s="74"/>
      <c r="D354" s="74"/>
      <c r="E354" s="70"/>
      <c r="F354" s="75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</row>
    <row r="355">
      <c r="A355" s="70"/>
      <c r="B355" s="70"/>
      <c r="C355" s="74"/>
      <c r="D355" s="74"/>
      <c r="E355" s="70"/>
      <c r="F355" s="75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</row>
    <row r="356">
      <c r="A356" s="70"/>
      <c r="B356" s="70"/>
      <c r="C356" s="74"/>
      <c r="D356" s="74"/>
      <c r="E356" s="70"/>
      <c r="F356" s="75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</row>
    <row r="357">
      <c r="A357" s="70"/>
      <c r="B357" s="70"/>
      <c r="C357" s="74"/>
      <c r="D357" s="74"/>
      <c r="E357" s="70"/>
      <c r="F357" s="75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</row>
    <row r="358">
      <c r="A358" s="70"/>
      <c r="B358" s="70"/>
      <c r="C358" s="74"/>
      <c r="D358" s="74"/>
      <c r="E358" s="70"/>
      <c r="F358" s="75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</row>
    <row r="359">
      <c r="A359" s="70"/>
      <c r="B359" s="70"/>
      <c r="C359" s="74"/>
      <c r="D359" s="74"/>
      <c r="E359" s="70"/>
      <c r="F359" s="75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</row>
    <row r="360">
      <c r="A360" s="70"/>
      <c r="B360" s="70"/>
      <c r="C360" s="74"/>
      <c r="D360" s="74"/>
      <c r="E360" s="70"/>
      <c r="F360" s="75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</row>
    <row r="361">
      <c r="A361" s="70"/>
      <c r="B361" s="70"/>
      <c r="C361" s="74"/>
      <c r="D361" s="74"/>
      <c r="E361" s="70"/>
      <c r="F361" s="75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</row>
    <row r="362">
      <c r="A362" s="70"/>
      <c r="B362" s="70"/>
      <c r="C362" s="74"/>
      <c r="D362" s="74"/>
      <c r="E362" s="70"/>
      <c r="F362" s="75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</row>
    <row r="363">
      <c r="A363" s="70"/>
      <c r="B363" s="70"/>
      <c r="C363" s="74"/>
      <c r="D363" s="74"/>
      <c r="E363" s="70"/>
      <c r="F363" s="75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</row>
    <row r="364">
      <c r="A364" s="70"/>
      <c r="B364" s="70"/>
      <c r="C364" s="74"/>
      <c r="D364" s="74"/>
      <c r="E364" s="70"/>
      <c r="F364" s="75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</row>
    <row r="365">
      <c r="A365" s="70"/>
      <c r="B365" s="70"/>
      <c r="C365" s="74"/>
      <c r="D365" s="74"/>
      <c r="E365" s="70"/>
      <c r="F365" s="75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</row>
    <row r="366">
      <c r="A366" s="70"/>
      <c r="B366" s="70"/>
      <c r="C366" s="74"/>
      <c r="D366" s="74"/>
      <c r="E366" s="70"/>
      <c r="F366" s="75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</row>
    <row r="367">
      <c r="A367" s="70"/>
      <c r="B367" s="70"/>
      <c r="C367" s="74"/>
      <c r="D367" s="74"/>
      <c r="E367" s="70"/>
      <c r="F367" s="75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</row>
    <row r="368">
      <c r="A368" s="70"/>
      <c r="B368" s="70"/>
      <c r="C368" s="74"/>
      <c r="D368" s="74"/>
      <c r="E368" s="70"/>
      <c r="F368" s="75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</row>
    <row r="369">
      <c r="A369" s="70"/>
      <c r="B369" s="70"/>
      <c r="C369" s="74"/>
      <c r="D369" s="74"/>
      <c r="E369" s="70"/>
      <c r="F369" s="75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</row>
    <row r="370">
      <c r="A370" s="70"/>
      <c r="B370" s="70"/>
      <c r="C370" s="74"/>
      <c r="D370" s="74"/>
      <c r="E370" s="70"/>
      <c r="F370" s="75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</row>
    <row r="371">
      <c r="A371" s="70"/>
      <c r="B371" s="70"/>
      <c r="C371" s="74"/>
      <c r="D371" s="74"/>
      <c r="E371" s="70"/>
      <c r="F371" s="75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</row>
    <row r="372">
      <c r="A372" s="70"/>
      <c r="B372" s="70"/>
      <c r="C372" s="74"/>
      <c r="D372" s="74"/>
      <c r="E372" s="70"/>
      <c r="F372" s="75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</row>
    <row r="373">
      <c r="A373" s="70"/>
      <c r="B373" s="70"/>
      <c r="C373" s="74"/>
      <c r="D373" s="74"/>
      <c r="E373" s="70"/>
      <c r="F373" s="75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</row>
    <row r="374">
      <c r="A374" s="70"/>
      <c r="B374" s="70"/>
      <c r="C374" s="74"/>
      <c r="D374" s="74"/>
      <c r="E374" s="70"/>
      <c r="F374" s="75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</row>
    <row r="375">
      <c r="A375" s="70"/>
      <c r="B375" s="70"/>
      <c r="C375" s="74"/>
      <c r="D375" s="74"/>
      <c r="E375" s="70"/>
      <c r="F375" s="75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</row>
    <row r="376">
      <c r="A376" s="70"/>
      <c r="B376" s="70"/>
      <c r="C376" s="74"/>
      <c r="D376" s="74"/>
      <c r="E376" s="70"/>
      <c r="F376" s="75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</row>
    <row r="377">
      <c r="A377" s="70"/>
      <c r="B377" s="70"/>
      <c r="C377" s="74"/>
      <c r="D377" s="74"/>
      <c r="E377" s="70"/>
      <c r="F377" s="75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</row>
    <row r="378">
      <c r="A378" s="70"/>
      <c r="B378" s="70"/>
      <c r="C378" s="74"/>
      <c r="D378" s="74"/>
      <c r="E378" s="70"/>
      <c r="F378" s="75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</row>
    <row r="379">
      <c r="A379" s="70"/>
      <c r="B379" s="70"/>
      <c r="C379" s="74"/>
      <c r="D379" s="74"/>
      <c r="E379" s="70"/>
      <c r="F379" s="75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</row>
    <row r="380">
      <c r="A380" s="70"/>
      <c r="B380" s="70"/>
      <c r="C380" s="74"/>
      <c r="D380" s="74"/>
      <c r="E380" s="70"/>
      <c r="F380" s="75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</row>
    <row r="381">
      <c r="A381" s="70"/>
      <c r="B381" s="70"/>
      <c r="C381" s="74"/>
      <c r="D381" s="74"/>
      <c r="E381" s="70"/>
      <c r="F381" s="75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</row>
    <row r="382">
      <c r="A382" s="70"/>
      <c r="B382" s="70"/>
      <c r="C382" s="74"/>
      <c r="D382" s="74"/>
      <c r="E382" s="70"/>
      <c r="F382" s="75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</row>
    <row r="383">
      <c r="A383" s="70"/>
      <c r="B383" s="70"/>
      <c r="C383" s="74"/>
      <c r="D383" s="74"/>
      <c r="E383" s="70"/>
      <c r="F383" s="75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</row>
    <row r="384">
      <c r="A384" s="70"/>
      <c r="B384" s="70"/>
      <c r="C384" s="74"/>
      <c r="D384" s="74"/>
      <c r="E384" s="70"/>
      <c r="F384" s="75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</row>
    <row r="385">
      <c r="A385" s="70"/>
      <c r="B385" s="70"/>
      <c r="C385" s="74"/>
      <c r="D385" s="74"/>
      <c r="E385" s="70"/>
      <c r="F385" s="75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</row>
    <row r="386">
      <c r="A386" s="70"/>
      <c r="B386" s="70"/>
      <c r="C386" s="74"/>
      <c r="D386" s="74"/>
      <c r="E386" s="70"/>
      <c r="F386" s="75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</row>
    <row r="387">
      <c r="A387" s="70"/>
      <c r="B387" s="70"/>
      <c r="C387" s="74"/>
      <c r="D387" s="74"/>
      <c r="E387" s="70"/>
      <c r="F387" s="75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</row>
    <row r="388">
      <c r="A388" s="70"/>
      <c r="B388" s="70"/>
      <c r="C388" s="74"/>
      <c r="D388" s="74"/>
      <c r="E388" s="70"/>
      <c r="F388" s="75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</row>
    <row r="389">
      <c r="A389" s="70"/>
      <c r="B389" s="70"/>
      <c r="C389" s="74"/>
      <c r="D389" s="74"/>
      <c r="E389" s="70"/>
      <c r="F389" s="75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</row>
    <row r="390">
      <c r="A390" s="70"/>
      <c r="B390" s="70"/>
      <c r="C390" s="74"/>
      <c r="D390" s="74"/>
      <c r="E390" s="70"/>
      <c r="F390" s="75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</row>
    <row r="391">
      <c r="A391" s="70"/>
      <c r="B391" s="70"/>
      <c r="C391" s="74"/>
      <c r="D391" s="74"/>
      <c r="E391" s="70"/>
      <c r="F391" s="75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</row>
    <row r="392">
      <c r="A392" s="70"/>
      <c r="B392" s="70"/>
      <c r="C392" s="74"/>
      <c r="D392" s="74"/>
      <c r="E392" s="70"/>
      <c r="F392" s="75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</row>
    <row r="393">
      <c r="A393" s="70"/>
      <c r="B393" s="70"/>
      <c r="C393" s="74"/>
      <c r="D393" s="74"/>
      <c r="E393" s="70"/>
      <c r="F393" s="75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</row>
    <row r="394">
      <c r="A394" s="70"/>
      <c r="B394" s="70"/>
      <c r="C394" s="74"/>
      <c r="D394" s="74"/>
      <c r="E394" s="70"/>
      <c r="F394" s="75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</row>
    <row r="395">
      <c r="A395" s="70"/>
      <c r="B395" s="70"/>
      <c r="C395" s="74"/>
      <c r="D395" s="74"/>
      <c r="E395" s="70"/>
      <c r="F395" s="75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</row>
    <row r="396">
      <c r="A396" s="70"/>
      <c r="B396" s="70"/>
      <c r="C396" s="74"/>
      <c r="D396" s="74"/>
      <c r="E396" s="70"/>
      <c r="F396" s="75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</row>
    <row r="397">
      <c r="A397" s="70"/>
      <c r="B397" s="70"/>
      <c r="C397" s="74"/>
      <c r="D397" s="74"/>
      <c r="E397" s="70"/>
      <c r="F397" s="75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</row>
    <row r="398">
      <c r="A398" s="70"/>
      <c r="B398" s="70"/>
      <c r="C398" s="74"/>
      <c r="D398" s="74"/>
      <c r="E398" s="70"/>
      <c r="F398" s="75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</row>
    <row r="399">
      <c r="A399" s="70"/>
      <c r="B399" s="70"/>
      <c r="C399" s="74"/>
      <c r="D399" s="74"/>
      <c r="E399" s="70"/>
      <c r="F399" s="75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</row>
    <row r="400">
      <c r="A400" s="70"/>
      <c r="B400" s="70"/>
      <c r="C400" s="74"/>
      <c r="D400" s="74"/>
      <c r="E400" s="70"/>
      <c r="F400" s="75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</row>
    <row r="401">
      <c r="A401" s="70"/>
      <c r="B401" s="70"/>
      <c r="C401" s="74"/>
      <c r="D401" s="74"/>
      <c r="E401" s="70"/>
      <c r="F401" s="75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</row>
    <row r="402">
      <c r="A402" s="70"/>
      <c r="B402" s="70"/>
      <c r="C402" s="74"/>
      <c r="D402" s="74"/>
      <c r="E402" s="70"/>
      <c r="F402" s="75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</row>
    <row r="403">
      <c r="A403" s="70"/>
      <c r="B403" s="70"/>
      <c r="C403" s="74"/>
      <c r="D403" s="74"/>
      <c r="E403" s="70"/>
      <c r="F403" s="75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</row>
    <row r="404">
      <c r="A404" s="70"/>
      <c r="B404" s="70"/>
      <c r="C404" s="74"/>
      <c r="D404" s="74"/>
      <c r="E404" s="70"/>
      <c r="F404" s="75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</row>
    <row r="405">
      <c r="A405" s="70"/>
      <c r="B405" s="70"/>
      <c r="C405" s="74"/>
      <c r="D405" s="74"/>
      <c r="E405" s="70"/>
      <c r="F405" s="75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</row>
    <row r="406">
      <c r="A406" s="70"/>
      <c r="B406" s="70"/>
      <c r="C406" s="74"/>
      <c r="D406" s="74"/>
      <c r="E406" s="70"/>
      <c r="F406" s="75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</row>
    <row r="407">
      <c r="A407" s="70"/>
      <c r="B407" s="70"/>
      <c r="C407" s="74"/>
      <c r="D407" s="74"/>
      <c r="E407" s="70"/>
      <c r="F407" s="75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</row>
    <row r="408">
      <c r="A408" s="70"/>
      <c r="B408" s="70"/>
      <c r="C408" s="74"/>
      <c r="D408" s="74"/>
      <c r="E408" s="70"/>
      <c r="F408" s="75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</row>
    <row r="409">
      <c r="A409" s="70"/>
      <c r="B409" s="70"/>
      <c r="C409" s="74"/>
      <c r="D409" s="74"/>
      <c r="E409" s="70"/>
      <c r="F409" s="75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</row>
    <row r="410">
      <c r="A410" s="70"/>
      <c r="B410" s="70"/>
      <c r="C410" s="74"/>
      <c r="D410" s="74"/>
      <c r="E410" s="70"/>
      <c r="F410" s="75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</row>
    <row r="411">
      <c r="A411" s="70"/>
      <c r="B411" s="70"/>
      <c r="C411" s="74"/>
      <c r="D411" s="74"/>
      <c r="E411" s="70"/>
      <c r="F411" s="75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</row>
    <row r="412">
      <c r="A412" s="70"/>
      <c r="B412" s="70"/>
      <c r="C412" s="74"/>
      <c r="D412" s="74"/>
      <c r="E412" s="70"/>
      <c r="F412" s="75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</row>
    <row r="413">
      <c r="A413" s="70"/>
      <c r="B413" s="70"/>
      <c r="C413" s="74"/>
      <c r="D413" s="74"/>
      <c r="E413" s="70"/>
      <c r="F413" s="75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</row>
    <row r="414">
      <c r="A414" s="70"/>
      <c r="B414" s="70"/>
      <c r="C414" s="74"/>
      <c r="D414" s="74"/>
      <c r="E414" s="70"/>
      <c r="F414" s="75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</row>
    <row r="415">
      <c r="A415" s="70"/>
      <c r="B415" s="70"/>
      <c r="C415" s="74"/>
      <c r="D415" s="74"/>
      <c r="E415" s="70"/>
      <c r="F415" s="75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</row>
    <row r="416">
      <c r="A416" s="70"/>
      <c r="B416" s="70"/>
      <c r="C416" s="74"/>
      <c r="D416" s="74"/>
      <c r="E416" s="70"/>
      <c r="F416" s="75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</row>
    <row r="417">
      <c r="A417" s="70"/>
      <c r="B417" s="70"/>
      <c r="C417" s="74"/>
      <c r="D417" s="74"/>
      <c r="E417" s="70"/>
      <c r="F417" s="75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</row>
    <row r="418">
      <c r="A418" s="70"/>
      <c r="B418" s="70"/>
      <c r="C418" s="74"/>
      <c r="D418" s="74"/>
      <c r="E418" s="70"/>
      <c r="F418" s="75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</row>
    <row r="419">
      <c r="A419" s="70"/>
      <c r="B419" s="70"/>
      <c r="C419" s="74"/>
      <c r="D419" s="74"/>
      <c r="E419" s="70"/>
      <c r="F419" s="75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</row>
    <row r="420">
      <c r="A420" s="70"/>
      <c r="B420" s="70"/>
      <c r="C420" s="74"/>
      <c r="D420" s="74"/>
      <c r="E420" s="70"/>
      <c r="F420" s="75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</row>
    <row r="421">
      <c r="A421" s="70"/>
      <c r="B421" s="70"/>
      <c r="C421" s="74"/>
      <c r="D421" s="74"/>
      <c r="E421" s="70"/>
      <c r="F421" s="75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</row>
    <row r="422">
      <c r="A422" s="70"/>
      <c r="B422" s="70"/>
      <c r="C422" s="74"/>
      <c r="D422" s="74"/>
      <c r="E422" s="70"/>
      <c r="F422" s="75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</row>
    <row r="423">
      <c r="A423" s="70"/>
      <c r="B423" s="70"/>
      <c r="C423" s="74"/>
      <c r="D423" s="74"/>
      <c r="E423" s="70"/>
      <c r="F423" s="75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</row>
    <row r="424">
      <c r="A424" s="70"/>
      <c r="B424" s="70"/>
      <c r="C424" s="74"/>
      <c r="D424" s="74"/>
      <c r="E424" s="70"/>
      <c r="F424" s="75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</row>
    <row r="425">
      <c r="A425" s="70"/>
      <c r="B425" s="70"/>
      <c r="C425" s="74"/>
      <c r="D425" s="74"/>
      <c r="E425" s="70"/>
      <c r="F425" s="75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</row>
    <row r="426">
      <c r="A426" s="70"/>
      <c r="B426" s="70"/>
      <c r="C426" s="74"/>
      <c r="D426" s="74"/>
      <c r="E426" s="70"/>
      <c r="F426" s="75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</row>
    <row r="427">
      <c r="A427" s="70"/>
      <c r="B427" s="70"/>
      <c r="C427" s="74"/>
      <c r="D427" s="74"/>
      <c r="E427" s="70"/>
      <c r="F427" s="75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</row>
    <row r="428">
      <c r="A428" s="70"/>
      <c r="B428" s="70"/>
      <c r="C428" s="74"/>
      <c r="D428" s="74"/>
      <c r="E428" s="70"/>
      <c r="F428" s="75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</row>
    <row r="429">
      <c r="A429" s="70"/>
      <c r="B429" s="70"/>
      <c r="C429" s="74"/>
      <c r="D429" s="74"/>
      <c r="E429" s="70"/>
      <c r="F429" s="75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</row>
    <row r="430">
      <c r="A430" s="70"/>
      <c r="B430" s="70"/>
      <c r="C430" s="74"/>
      <c r="D430" s="74"/>
      <c r="E430" s="70"/>
      <c r="F430" s="75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</row>
    <row r="431">
      <c r="A431" s="70"/>
      <c r="B431" s="70"/>
      <c r="C431" s="74"/>
      <c r="D431" s="74"/>
      <c r="E431" s="70"/>
      <c r="F431" s="75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</row>
    <row r="432">
      <c r="A432" s="70"/>
      <c r="B432" s="70"/>
      <c r="C432" s="74"/>
      <c r="D432" s="74"/>
      <c r="E432" s="70"/>
      <c r="F432" s="75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</row>
    <row r="433">
      <c r="A433" s="70"/>
      <c r="B433" s="70"/>
      <c r="C433" s="74"/>
      <c r="D433" s="74"/>
      <c r="E433" s="70"/>
      <c r="F433" s="75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</row>
    <row r="434">
      <c r="A434" s="70"/>
      <c r="B434" s="70"/>
      <c r="C434" s="74"/>
      <c r="D434" s="74"/>
      <c r="E434" s="70"/>
      <c r="F434" s="75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</row>
    <row r="435">
      <c r="A435" s="70"/>
      <c r="B435" s="70"/>
      <c r="C435" s="74"/>
      <c r="D435" s="74"/>
      <c r="E435" s="70"/>
      <c r="F435" s="75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</row>
    <row r="436">
      <c r="A436" s="70"/>
      <c r="B436" s="70"/>
      <c r="C436" s="74"/>
      <c r="D436" s="74"/>
      <c r="E436" s="70"/>
      <c r="F436" s="75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</row>
    <row r="437">
      <c r="A437" s="70"/>
      <c r="B437" s="70"/>
      <c r="C437" s="74"/>
      <c r="D437" s="74"/>
      <c r="E437" s="70"/>
      <c r="F437" s="75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</row>
    <row r="438">
      <c r="A438" s="70"/>
      <c r="B438" s="70"/>
      <c r="C438" s="74"/>
      <c r="D438" s="74"/>
      <c r="E438" s="70"/>
      <c r="F438" s="75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</row>
    <row r="439">
      <c r="A439" s="70"/>
      <c r="B439" s="70"/>
      <c r="C439" s="74"/>
      <c r="D439" s="74"/>
      <c r="E439" s="70"/>
      <c r="F439" s="75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</row>
    <row r="440">
      <c r="A440" s="70"/>
      <c r="B440" s="70"/>
      <c r="C440" s="74"/>
      <c r="D440" s="74"/>
      <c r="E440" s="70"/>
      <c r="F440" s="75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</row>
    <row r="441">
      <c r="A441" s="70"/>
      <c r="B441" s="70"/>
      <c r="C441" s="74"/>
      <c r="D441" s="74"/>
      <c r="E441" s="70"/>
      <c r="F441" s="75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</row>
    <row r="442">
      <c r="A442" s="70"/>
      <c r="B442" s="70"/>
      <c r="C442" s="74"/>
      <c r="D442" s="74"/>
      <c r="E442" s="70"/>
      <c r="F442" s="75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</row>
    <row r="443">
      <c r="A443" s="70"/>
      <c r="B443" s="70"/>
      <c r="C443" s="74"/>
      <c r="D443" s="74"/>
      <c r="E443" s="70"/>
      <c r="F443" s="75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</row>
    <row r="444">
      <c r="A444" s="70"/>
      <c r="B444" s="70"/>
      <c r="C444" s="74"/>
      <c r="D444" s="74"/>
      <c r="E444" s="70"/>
      <c r="F444" s="75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</row>
    <row r="445">
      <c r="A445" s="70"/>
      <c r="B445" s="70"/>
      <c r="C445" s="74"/>
      <c r="D445" s="74"/>
      <c r="E445" s="70"/>
      <c r="F445" s="75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</row>
    <row r="446">
      <c r="A446" s="70"/>
      <c r="B446" s="70"/>
      <c r="C446" s="74"/>
      <c r="D446" s="74"/>
      <c r="E446" s="70"/>
      <c r="F446" s="75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</row>
    <row r="447">
      <c r="A447" s="70"/>
      <c r="B447" s="70"/>
      <c r="C447" s="74"/>
      <c r="D447" s="74"/>
      <c r="E447" s="70"/>
      <c r="F447" s="75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</row>
    <row r="448">
      <c r="A448" s="70"/>
      <c r="B448" s="70"/>
      <c r="C448" s="74"/>
      <c r="D448" s="74"/>
      <c r="E448" s="70"/>
      <c r="F448" s="75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</row>
    <row r="449">
      <c r="A449" s="70"/>
      <c r="B449" s="70"/>
      <c r="C449" s="74"/>
      <c r="D449" s="74"/>
      <c r="E449" s="70"/>
      <c r="F449" s="75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</row>
    <row r="450">
      <c r="A450" s="70"/>
      <c r="B450" s="70"/>
      <c r="C450" s="74"/>
      <c r="D450" s="74"/>
      <c r="E450" s="70"/>
      <c r="F450" s="75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</row>
    <row r="451">
      <c r="A451" s="70"/>
      <c r="B451" s="70"/>
      <c r="C451" s="74"/>
      <c r="D451" s="74"/>
      <c r="E451" s="70"/>
      <c r="F451" s="75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</row>
    <row r="452">
      <c r="A452" s="70"/>
      <c r="B452" s="70"/>
      <c r="C452" s="74"/>
      <c r="D452" s="74"/>
      <c r="E452" s="70"/>
      <c r="F452" s="75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</row>
    <row r="453">
      <c r="A453" s="70"/>
      <c r="B453" s="70"/>
      <c r="C453" s="74"/>
      <c r="D453" s="74"/>
      <c r="E453" s="70"/>
      <c r="F453" s="75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</row>
    <row r="454">
      <c r="A454" s="70"/>
      <c r="B454" s="70"/>
      <c r="C454" s="74"/>
      <c r="D454" s="74"/>
      <c r="E454" s="70"/>
      <c r="F454" s="75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</row>
    <row r="455">
      <c r="A455" s="70"/>
      <c r="B455" s="70"/>
      <c r="C455" s="74"/>
      <c r="D455" s="74"/>
      <c r="E455" s="70"/>
      <c r="F455" s="75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</row>
    <row r="456">
      <c r="A456" s="70"/>
      <c r="B456" s="70"/>
      <c r="C456" s="74"/>
      <c r="D456" s="74"/>
      <c r="E456" s="70"/>
      <c r="F456" s="75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</row>
    <row r="457">
      <c r="A457" s="70"/>
      <c r="B457" s="70"/>
      <c r="C457" s="74"/>
      <c r="D457" s="74"/>
      <c r="E457" s="70"/>
      <c r="F457" s="75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</row>
    <row r="458">
      <c r="A458" s="70"/>
      <c r="B458" s="70"/>
      <c r="C458" s="74"/>
      <c r="D458" s="74"/>
      <c r="E458" s="70"/>
      <c r="F458" s="75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</row>
    <row r="459">
      <c r="A459" s="70"/>
      <c r="B459" s="70"/>
      <c r="C459" s="74"/>
      <c r="D459" s="74"/>
      <c r="E459" s="70"/>
      <c r="F459" s="75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</row>
    <row r="460">
      <c r="A460" s="70"/>
      <c r="B460" s="70"/>
      <c r="C460" s="74"/>
      <c r="D460" s="74"/>
      <c r="E460" s="70"/>
      <c r="F460" s="75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</row>
    <row r="461">
      <c r="A461" s="70"/>
      <c r="B461" s="70"/>
      <c r="C461" s="74"/>
      <c r="D461" s="74"/>
      <c r="E461" s="70"/>
      <c r="F461" s="75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</row>
    <row r="462">
      <c r="A462" s="70"/>
      <c r="B462" s="70"/>
      <c r="C462" s="74"/>
      <c r="D462" s="74"/>
      <c r="E462" s="70"/>
      <c r="F462" s="75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</row>
    <row r="463">
      <c r="A463" s="70"/>
      <c r="B463" s="70"/>
      <c r="C463" s="74"/>
      <c r="D463" s="74"/>
      <c r="E463" s="70"/>
      <c r="F463" s="75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</row>
    <row r="464">
      <c r="A464" s="70"/>
      <c r="B464" s="70"/>
      <c r="C464" s="74"/>
      <c r="D464" s="74"/>
      <c r="E464" s="70"/>
      <c r="F464" s="75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</row>
    <row r="465">
      <c r="A465" s="70"/>
      <c r="B465" s="70"/>
      <c r="C465" s="74"/>
      <c r="D465" s="74"/>
      <c r="E465" s="70"/>
      <c r="F465" s="75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</row>
    <row r="466">
      <c r="A466" s="70"/>
      <c r="B466" s="70"/>
      <c r="C466" s="74"/>
      <c r="D466" s="74"/>
      <c r="E466" s="70"/>
      <c r="F466" s="75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</row>
    <row r="467">
      <c r="A467" s="70"/>
      <c r="B467" s="70"/>
      <c r="C467" s="74"/>
      <c r="D467" s="74"/>
      <c r="E467" s="70"/>
      <c r="F467" s="75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</row>
    <row r="468">
      <c r="A468" s="70"/>
      <c r="B468" s="70"/>
      <c r="C468" s="74"/>
      <c r="D468" s="74"/>
      <c r="E468" s="70"/>
      <c r="F468" s="75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</row>
    <row r="469">
      <c r="A469" s="70"/>
      <c r="B469" s="70"/>
      <c r="C469" s="74"/>
      <c r="D469" s="74"/>
      <c r="E469" s="70"/>
      <c r="F469" s="75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</row>
    <row r="470">
      <c r="A470" s="70"/>
      <c r="B470" s="70"/>
      <c r="C470" s="74"/>
      <c r="D470" s="74"/>
      <c r="E470" s="70"/>
      <c r="F470" s="75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</row>
    <row r="471">
      <c r="A471" s="70"/>
      <c r="B471" s="70"/>
      <c r="C471" s="74"/>
      <c r="D471" s="74"/>
      <c r="E471" s="70"/>
      <c r="F471" s="75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</row>
    <row r="472">
      <c r="A472" s="70"/>
      <c r="B472" s="70"/>
      <c r="C472" s="74"/>
      <c r="D472" s="74"/>
      <c r="E472" s="70"/>
      <c r="F472" s="75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</row>
    <row r="473">
      <c r="A473" s="70"/>
      <c r="B473" s="70"/>
      <c r="C473" s="74"/>
      <c r="D473" s="74"/>
      <c r="E473" s="70"/>
      <c r="F473" s="75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</row>
    <row r="474">
      <c r="A474" s="70"/>
      <c r="B474" s="70"/>
      <c r="C474" s="74"/>
      <c r="D474" s="74"/>
      <c r="E474" s="70"/>
      <c r="F474" s="75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</row>
    <row r="475">
      <c r="A475" s="70"/>
      <c r="B475" s="70"/>
      <c r="C475" s="74"/>
      <c r="D475" s="74"/>
      <c r="E475" s="70"/>
      <c r="F475" s="75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</row>
    <row r="476">
      <c r="A476" s="70"/>
      <c r="B476" s="70"/>
      <c r="C476" s="74"/>
      <c r="D476" s="74"/>
      <c r="E476" s="70"/>
      <c r="F476" s="75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</row>
    <row r="477">
      <c r="A477" s="70"/>
      <c r="B477" s="70"/>
      <c r="C477" s="74"/>
      <c r="D477" s="74"/>
      <c r="E477" s="70"/>
      <c r="F477" s="75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</row>
    <row r="478">
      <c r="A478" s="70"/>
      <c r="B478" s="70"/>
      <c r="C478" s="74"/>
      <c r="D478" s="74"/>
      <c r="E478" s="70"/>
      <c r="F478" s="75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</row>
    <row r="479">
      <c r="A479" s="70"/>
      <c r="B479" s="70"/>
      <c r="C479" s="74"/>
      <c r="D479" s="74"/>
      <c r="E479" s="70"/>
      <c r="F479" s="75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</row>
    <row r="480">
      <c r="A480" s="70"/>
      <c r="B480" s="70"/>
      <c r="C480" s="74"/>
      <c r="D480" s="74"/>
      <c r="E480" s="70"/>
      <c r="F480" s="75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</row>
    <row r="481">
      <c r="A481" s="70"/>
      <c r="B481" s="70"/>
      <c r="C481" s="74"/>
      <c r="D481" s="74"/>
      <c r="E481" s="70"/>
      <c r="F481" s="75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</row>
    <row r="482">
      <c r="A482" s="70"/>
      <c r="B482" s="70"/>
      <c r="C482" s="74"/>
      <c r="D482" s="74"/>
      <c r="E482" s="70"/>
      <c r="F482" s="75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</row>
    <row r="483">
      <c r="A483" s="70"/>
      <c r="B483" s="70"/>
      <c r="C483" s="74"/>
      <c r="D483" s="74"/>
      <c r="E483" s="70"/>
      <c r="F483" s="75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</row>
    <row r="484">
      <c r="A484" s="70"/>
      <c r="B484" s="70"/>
      <c r="C484" s="74"/>
      <c r="D484" s="74"/>
      <c r="E484" s="70"/>
      <c r="F484" s="75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</row>
    <row r="485">
      <c r="A485" s="70"/>
      <c r="B485" s="70"/>
      <c r="C485" s="74"/>
      <c r="D485" s="74"/>
      <c r="E485" s="70"/>
      <c r="F485" s="75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</row>
    <row r="486">
      <c r="A486" s="70"/>
      <c r="B486" s="70"/>
      <c r="C486" s="74"/>
      <c r="D486" s="74"/>
      <c r="E486" s="70"/>
      <c r="F486" s="75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</row>
    <row r="487">
      <c r="A487" s="70"/>
      <c r="B487" s="70"/>
      <c r="C487" s="74"/>
      <c r="D487" s="74"/>
      <c r="E487" s="70"/>
      <c r="F487" s="75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</row>
    <row r="488">
      <c r="A488" s="70"/>
      <c r="B488" s="70"/>
      <c r="C488" s="74"/>
      <c r="D488" s="74"/>
      <c r="E488" s="70"/>
      <c r="F488" s="75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</row>
    <row r="489">
      <c r="A489" s="70"/>
      <c r="B489" s="70"/>
      <c r="C489" s="74"/>
      <c r="D489" s="74"/>
      <c r="E489" s="70"/>
      <c r="F489" s="75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</row>
    <row r="490">
      <c r="A490" s="70"/>
      <c r="B490" s="70"/>
      <c r="C490" s="74"/>
      <c r="D490" s="74"/>
      <c r="E490" s="70"/>
      <c r="F490" s="75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</row>
    <row r="491">
      <c r="A491" s="70"/>
      <c r="B491" s="70"/>
      <c r="C491" s="74"/>
      <c r="D491" s="74"/>
      <c r="E491" s="70"/>
      <c r="F491" s="75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</row>
    <row r="492">
      <c r="A492" s="70"/>
      <c r="B492" s="70"/>
      <c r="C492" s="74"/>
      <c r="D492" s="74"/>
      <c r="E492" s="70"/>
      <c r="F492" s="75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</row>
    <row r="493">
      <c r="A493" s="70"/>
      <c r="B493" s="70"/>
      <c r="C493" s="74"/>
      <c r="D493" s="74"/>
      <c r="E493" s="70"/>
      <c r="F493" s="75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</row>
    <row r="494">
      <c r="A494" s="70"/>
      <c r="B494" s="70"/>
      <c r="C494" s="74"/>
      <c r="D494" s="74"/>
      <c r="E494" s="70"/>
      <c r="F494" s="75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</row>
    <row r="495">
      <c r="A495" s="70"/>
      <c r="B495" s="70"/>
      <c r="C495" s="74"/>
      <c r="D495" s="74"/>
      <c r="E495" s="70"/>
      <c r="F495" s="75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</row>
    <row r="496">
      <c r="A496" s="70"/>
      <c r="B496" s="70"/>
      <c r="C496" s="74"/>
      <c r="D496" s="74"/>
      <c r="E496" s="70"/>
      <c r="F496" s="75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</row>
    <row r="497">
      <c r="A497" s="70"/>
      <c r="B497" s="70"/>
      <c r="C497" s="74"/>
      <c r="D497" s="74"/>
      <c r="E497" s="70"/>
      <c r="F497" s="75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</row>
    <row r="498">
      <c r="A498" s="70"/>
      <c r="B498" s="70"/>
      <c r="C498" s="74"/>
      <c r="D498" s="74"/>
      <c r="E498" s="70"/>
      <c r="F498" s="75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</row>
    <row r="499">
      <c r="A499" s="70"/>
      <c r="B499" s="70"/>
      <c r="C499" s="74"/>
      <c r="D499" s="74"/>
      <c r="E499" s="70"/>
      <c r="F499" s="75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</row>
    <row r="500">
      <c r="A500" s="70"/>
      <c r="B500" s="70"/>
      <c r="C500" s="74"/>
      <c r="D500" s="74"/>
      <c r="E500" s="70"/>
      <c r="F500" s="75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</row>
    <row r="501">
      <c r="A501" s="70"/>
      <c r="B501" s="70"/>
      <c r="C501" s="74"/>
      <c r="D501" s="74"/>
      <c r="E501" s="70"/>
      <c r="F501" s="75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</row>
    <row r="502">
      <c r="A502" s="70"/>
      <c r="B502" s="70"/>
      <c r="C502" s="74"/>
      <c r="D502" s="74"/>
      <c r="E502" s="70"/>
      <c r="F502" s="75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</row>
    <row r="503">
      <c r="A503" s="70"/>
      <c r="B503" s="70"/>
      <c r="C503" s="74"/>
      <c r="D503" s="74"/>
      <c r="E503" s="70"/>
      <c r="F503" s="75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</row>
    <row r="504">
      <c r="A504" s="70"/>
      <c r="B504" s="70"/>
      <c r="C504" s="74"/>
      <c r="D504" s="74"/>
      <c r="E504" s="70"/>
      <c r="F504" s="75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</row>
    <row r="505">
      <c r="A505" s="70"/>
      <c r="B505" s="70"/>
      <c r="C505" s="74"/>
      <c r="D505" s="74"/>
      <c r="E505" s="70"/>
      <c r="F505" s="75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</row>
    <row r="506">
      <c r="A506" s="70"/>
      <c r="B506" s="70"/>
      <c r="C506" s="74"/>
      <c r="D506" s="74"/>
      <c r="E506" s="70"/>
      <c r="F506" s="75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</row>
    <row r="507">
      <c r="A507" s="70"/>
      <c r="B507" s="70"/>
      <c r="C507" s="74"/>
      <c r="D507" s="74"/>
      <c r="E507" s="70"/>
      <c r="F507" s="75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</row>
    <row r="508">
      <c r="A508" s="70"/>
      <c r="B508" s="70"/>
      <c r="C508" s="74"/>
      <c r="D508" s="74"/>
      <c r="E508" s="70"/>
      <c r="F508" s="75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</row>
    <row r="509">
      <c r="A509" s="70"/>
      <c r="B509" s="70"/>
      <c r="C509" s="74"/>
      <c r="D509" s="74"/>
      <c r="E509" s="70"/>
      <c r="F509" s="75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</row>
    <row r="510">
      <c r="A510" s="70"/>
      <c r="B510" s="70"/>
      <c r="C510" s="74"/>
      <c r="D510" s="74"/>
      <c r="E510" s="70"/>
      <c r="F510" s="75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</row>
    <row r="511">
      <c r="A511" s="70"/>
      <c r="B511" s="70"/>
      <c r="C511" s="74"/>
      <c r="D511" s="74"/>
      <c r="E511" s="70"/>
      <c r="F511" s="75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</row>
    <row r="512">
      <c r="A512" s="70"/>
      <c r="B512" s="70"/>
      <c r="C512" s="74"/>
      <c r="D512" s="74"/>
      <c r="E512" s="70"/>
      <c r="F512" s="75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</row>
    <row r="513">
      <c r="A513" s="70"/>
      <c r="B513" s="70"/>
      <c r="C513" s="74"/>
      <c r="D513" s="74"/>
      <c r="E513" s="70"/>
      <c r="F513" s="75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</row>
    <row r="514">
      <c r="A514" s="70"/>
      <c r="B514" s="70"/>
      <c r="C514" s="74"/>
      <c r="D514" s="74"/>
      <c r="E514" s="70"/>
      <c r="F514" s="75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</row>
    <row r="515">
      <c r="A515" s="70"/>
      <c r="B515" s="70"/>
      <c r="C515" s="74"/>
      <c r="D515" s="74"/>
      <c r="E515" s="70"/>
      <c r="F515" s="75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</row>
    <row r="516">
      <c r="A516" s="70"/>
      <c r="B516" s="70"/>
      <c r="C516" s="74"/>
      <c r="D516" s="74"/>
      <c r="E516" s="70"/>
      <c r="F516" s="75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</row>
    <row r="517">
      <c r="A517" s="70"/>
      <c r="B517" s="70"/>
      <c r="C517" s="74"/>
      <c r="D517" s="74"/>
      <c r="E517" s="70"/>
      <c r="F517" s="75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</row>
    <row r="518">
      <c r="A518" s="70"/>
      <c r="B518" s="70"/>
      <c r="C518" s="74"/>
      <c r="D518" s="74"/>
      <c r="E518" s="70"/>
      <c r="F518" s="75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</row>
    <row r="519">
      <c r="A519" s="70"/>
      <c r="B519" s="70"/>
      <c r="C519" s="74"/>
      <c r="D519" s="74"/>
      <c r="E519" s="70"/>
      <c r="F519" s="75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</row>
    <row r="520">
      <c r="A520" s="70"/>
      <c r="B520" s="70"/>
      <c r="C520" s="74"/>
      <c r="D520" s="74"/>
      <c r="E520" s="70"/>
      <c r="F520" s="75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</row>
    <row r="521">
      <c r="A521" s="70"/>
      <c r="B521" s="70"/>
      <c r="C521" s="74"/>
      <c r="D521" s="74"/>
      <c r="E521" s="70"/>
      <c r="F521" s="75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</row>
    <row r="522">
      <c r="A522" s="70"/>
      <c r="B522" s="70"/>
      <c r="C522" s="74"/>
      <c r="D522" s="74"/>
      <c r="E522" s="70"/>
      <c r="F522" s="75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</row>
    <row r="523">
      <c r="A523" s="70"/>
      <c r="B523" s="70"/>
      <c r="C523" s="74"/>
      <c r="D523" s="74"/>
      <c r="E523" s="70"/>
      <c r="F523" s="75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</row>
    <row r="524">
      <c r="A524" s="70"/>
      <c r="B524" s="70"/>
      <c r="C524" s="74"/>
      <c r="D524" s="74"/>
      <c r="E524" s="70"/>
      <c r="F524" s="75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</row>
    <row r="525">
      <c r="A525" s="70"/>
      <c r="B525" s="70"/>
      <c r="C525" s="74"/>
      <c r="D525" s="74"/>
      <c r="E525" s="70"/>
      <c r="F525" s="75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</row>
    <row r="526">
      <c r="A526" s="70"/>
      <c r="B526" s="70"/>
      <c r="C526" s="74"/>
      <c r="D526" s="74"/>
      <c r="E526" s="70"/>
      <c r="F526" s="75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</row>
    <row r="527">
      <c r="A527" s="70"/>
      <c r="B527" s="70"/>
      <c r="C527" s="74"/>
      <c r="D527" s="74"/>
      <c r="E527" s="70"/>
      <c r="F527" s="75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</row>
    <row r="528">
      <c r="A528" s="70"/>
      <c r="B528" s="70"/>
      <c r="C528" s="74"/>
      <c r="D528" s="74"/>
      <c r="E528" s="70"/>
      <c r="F528" s="75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</row>
    <row r="529">
      <c r="A529" s="70"/>
      <c r="B529" s="70"/>
      <c r="C529" s="74"/>
      <c r="D529" s="74"/>
      <c r="E529" s="70"/>
      <c r="F529" s="75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</row>
    <row r="530">
      <c r="A530" s="70"/>
      <c r="B530" s="70"/>
      <c r="C530" s="74"/>
      <c r="D530" s="74"/>
      <c r="E530" s="70"/>
      <c r="F530" s="75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</row>
    <row r="531">
      <c r="A531" s="70"/>
      <c r="B531" s="70"/>
      <c r="C531" s="74"/>
      <c r="D531" s="74"/>
      <c r="E531" s="70"/>
      <c r="F531" s="75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</row>
    <row r="532">
      <c r="A532" s="70"/>
      <c r="B532" s="70"/>
      <c r="C532" s="74"/>
      <c r="D532" s="74"/>
      <c r="E532" s="70"/>
      <c r="F532" s="75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</row>
    <row r="533">
      <c r="A533" s="70"/>
      <c r="B533" s="70"/>
      <c r="C533" s="74"/>
      <c r="D533" s="74"/>
      <c r="E533" s="70"/>
      <c r="F533" s="75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</row>
    <row r="534">
      <c r="A534" s="70"/>
      <c r="B534" s="70"/>
      <c r="C534" s="74"/>
      <c r="D534" s="74"/>
      <c r="E534" s="70"/>
      <c r="F534" s="75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</row>
    <row r="535">
      <c r="A535" s="70"/>
      <c r="B535" s="70"/>
      <c r="C535" s="74"/>
      <c r="D535" s="74"/>
      <c r="E535" s="70"/>
      <c r="F535" s="75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</row>
    <row r="536">
      <c r="A536" s="70"/>
      <c r="B536" s="70"/>
      <c r="C536" s="74"/>
      <c r="D536" s="74"/>
      <c r="E536" s="70"/>
      <c r="F536" s="75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</row>
    <row r="537">
      <c r="A537" s="70"/>
      <c r="B537" s="70"/>
      <c r="C537" s="74"/>
      <c r="D537" s="74"/>
      <c r="E537" s="70"/>
      <c r="F537" s="75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</row>
    <row r="538">
      <c r="A538" s="70"/>
      <c r="B538" s="70"/>
      <c r="C538" s="74"/>
      <c r="D538" s="74"/>
      <c r="E538" s="70"/>
      <c r="F538" s="75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</row>
    <row r="539">
      <c r="A539" s="70"/>
      <c r="B539" s="70"/>
      <c r="C539" s="74"/>
      <c r="D539" s="74"/>
      <c r="E539" s="70"/>
      <c r="F539" s="75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</row>
    <row r="540">
      <c r="A540" s="70"/>
      <c r="B540" s="70"/>
      <c r="C540" s="74"/>
      <c r="D540" s="74"/>
      <c r="E540" s="70"/>
      <c r="F540" s="75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</row>
    <row r="541">
      <c r="A541" s="70"/>
      <c r="B541" s="70"/>
      <c r="C541" s="74"/>
      <c r="D541" s="74"/>
      <c r="E541" s="70"/>
      <c r="F541" s="75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</row>
    <row r="542">
      <c r="A542" s="70"/>
      <c r="B542" s="70"/>
      <c r="C542" s="74"/>
      <c r="D542" s="74"/>
      <c r="E542" s="70"/>
      <c r="F542" s="75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</row>
    <row r="543">
      <c r="A543" s="70"/>
      <c r="B543" s="70"/>
      <c r="C543" s="74"/>
      <c r="D543" s="74"/>
      <c r="E543" s="70"/>
      <c r="F543" s="75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</row>
    <row r="544">
      <c r="A544" s="70"/>
      <c r="B544" s="70"/>
      <c r="C544" s="74"/>
      <c r="D544" s="74"/>
      <c r="E544" s="70"/>
      <c r="F544" s="75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</row>
    <row r="545">
      <c r="A545" s="70"/>
      <c r="B545" s="70"/>
      <c r="C545" s="74"/>
      <c r="D545" s="74"/>
      <c r="E545" s="70"/>
      <c r="F545" s="75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</row>
    <row r="546">
      <c r="A546" s="70"/>
      <c r="B546" s="70"/>
      <c r="C546" s="74"/>
      <c r="D546" s="74"/>
      <c r="E546" s="70"/>
      <c r="F546" s="75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</row>
    <row r="547">
      <c r="A547" s="70"/>
      <c r="B547" s="70"/>
      <c r="C547" s="74"/>
      <c r="D547" s="74"/>
      <c r="E547" s="70"/>
      <c r="F547" s="75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</row>
    <row r="548">
      <c r="A548" s="70"/>
      <c r="B548" s="70"/>
      <c r="C548" s="74"/>
      <c r="D548" s="74"/>
      <c r="E548" s="70"/>
      <c r="F548" s="75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</row>
    <row r="549">
      <c r="A549" s="70"/>
      <c r="B549" s="70"/>
      <c r="C549" s="74"/>
      <c r="D549" s="74"/>
      <c r="E549" s="70"/>
      <c r="F549" s="75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</row>
    <row r="550">
      <c r="A550" s="70"/>
      <c r="B550" s="70"/>
      <c r="C550" s="74"/>
      <c r="D550" s="74"/>
      <c r="E550" s="70"/>
      <c r="F550" s="75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</row>
    <row r="551">
      <c r="A551" s="70"/>
      <c r="B551" s="70"/>
      <c r="C551" s="74"/>
      <c r="D551" s="74"/>
      <c r="E551" s="70"/>
      <c r="F551" s="75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</row>
    <row r="552">
      <c r="A552" s="70"/>
      <c r="B552" s="70"/>
      <c r="C552" s="74"/>
      <c r="D552" s="74"/>
      <c r="E552" s="70"/>
      <c r="F552" s="75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</row>
    <row r="553">
      <c r="A553" s="70"/>
      <c r="B553" s="70"/>
      <c r="C553" s="74"/>
      <c r="D553" s="74"/>
      <c r="E553" s="70"/>
      <c r="F553" s="75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</row>
    <row r="554">
      <c r="A554" s="70"/>
      <c r="B554" s="70"/>
      <c r="C554" s="74"/>
      <c r="D554" s="74"/>
      <c r="E554" s="70"/>
      <c r="F554" s="75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</row>
    <row r="555">
      <c r="A555" s="70"/>
      <c r="B555" s="70"/>
      <c r="C555" s="74"/>
      <c r="D555" s="74"/>
      <c r="E555" s="70"/>
      <c r="F555" s="75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</row>
    <row r="556">
      <c r="A556" s="70"/>
      <c r="B556" s="70"/>
      <c r="C556" s="74"/>
      <c r="D556" s="74"/>
      <c r="E556" s="70"/>
      <c r="F556" s="75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</row>
    <row r="557">
      <c r="A557" s="70"/>
      <c r="B557" s="70"/>
      <c r="C557" s="74"/>
      <c r="D557" s="74"/>
      <c r="E557" s="70"/>
      <c r="F557" s="75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</row>
    <row r="558">
      <c r="A558" s="70"/>
      <c r="B558" s="70"/>
      <c r="C558" s="74"/>
      <c r="D558" s="74"/>
      <c r="E558" s="70"/>
      <c r="F558" s="75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</row>
    <row r="559">
      <c r="A559" s="70"/>
      <c r="B559" s="70"/>
      <c r="C559" s="74"/>
      <c r="D559" s="74"/>
      <c r="E559" s="70"/>
      <c r="F559" s="75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</row>
    <row r="560">
      <c r="A560" s="70"/>
      <c r="B560" s="70"/>
      <c r="C560" s="74"/>
      <c r="D560" s="74"/>
      <c r="E560" s="70"/>
      <c r="F560" s="75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</row>
    <row r="561">
      <c r="A561" s="70"/>
      <c r="B561" s="70"/>
      <c r="C561" s="74"/>
      <c r="D561" s="74"/>
      <c r="E561" s="70"/>
      <c r="F561" s="75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</row>
    <row r="562">
      <c r="A562" s="70"/>
      <c r="B562" s="70"/>
      <c r="C562" s="74"/>
      <c r="D562" s="74"/>
      <c r="E562" s="70"/>
      <c r="F562" s="75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</row>
    <row r="563">
      <c r="A563" s="70"/>
      <c r="B563" s="70"/>
      <c r="C563" s="74"/>
      <c r="D563" s="74"/>
      <c r="E563" s="70"/>
      <c r="F563" s="75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</row>
    <row r="564">
      <c r="A564" s="70"/>
      <c r="B564" s="70"/>
      <c r="C564" s="74"/>
      <c r="D564" s="74"/>
      <c r="E564" s="70"/>
      <c r="F564" s="75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</row>
    <row r="565">
      <c r="A565" s="70"/>
      <c r="B565" s="70"/>
      <c r="C565" s="74"/>
      <c r="D565" s="74"/>
      <c r="E565" s="70"/>
      <c r="F565" s="75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</row>
    <row r="566">
      <c r="A566" s="70"/>
      <c r="B566" s="70"/>
      <c r="C566" s="74"/>
      <c r="D566" s="74"/>
      <c r="E566" s="70"/>
      <c r="F566" s="75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</row>
    <row r="567">
      <c r="A567" s="70"/>
      <c r="B567" s="70"/>
      <c r="C567" s="74"/>
      <c r="D567" s="74"/>
      <c r="E567" s="70"/>
      <c r="F567" s="75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</row>
    <row r="568">
      <c r="A568" s="70"/>
      <c r="B568" s="70"/>
      <c r="C568" s="74"/>
      <c r="D568" s="74"/>
      <c r="E568" s="70"/>
      <c r="F568" s="75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</row>
    <row r="569">
      <c r="A569" s="70"/>
      <c r="B569" s="70"/>
      <c r="C569" s="74"/>
      <c r="D569" s="74"/>
      <c r="E569" s="70"/>
      <c r="F569" s="75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</row>
    <row r="570">
      <c r="A570" s="70"/>
      <c r="B570" s="70"/>
      <c r="C570" s="74"/>
      <c r="D570" s="74"/>
      <c r="E570" s="70"/>
      <c r="F570" s="75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</row>
    <row r="571">
      <c r="A571" s="70"/>
      <c r="B571" s="70"/>
      <c r="C571" s="74"/>
      <c r="D571" s="74"/>
      <c r="E571" s="70"/>
      <c r="F571" s="75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</row>
    <row r="572">
      <c r="A572" s="70"/>
      <c r="B572" s="70"/>
      <c r="C572" s="74"/>
      <c r="D572" s="74"/>
      <c r="E572" s="70"/>
      <c r="F572" s="75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</row>
    <row r="573">
      <c r="A573" s="70"/>
      <c r="B573" s="70"/>
      <c r="C573" s="74"/>
      <c r="D573" s="74"/>
      <c r="E573" s="70"/>
      <c r="F573" s="75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</row>
    <row r="574">
      <c r="A574" s="70"/>
      <c r="B574" s="70"/>
      <c r="C574" s="74"/>
      <c r="D574" s="74"/>
      <c r="E574" s="70"/>
      <c r="F574" s="75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</row>
    <row r="575">
      <c r="A575" s="70"/>
      <c r="B575" s="70"/>
      <c r="C575" s="74"/>
      <c r="D575" s="74"/>
      <c r="E575" s="70"/>
      <c r="F575" s="75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</row>
    <row r="576">
      <c r="A576" s="70"/>
      <c r="B576" s="70"/>
      <c r="C576" s="74"/>
      <c r="D576" s="74"/>
      <c r="E576" s="70"/>
      <c r="F576" s="75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</row>
    <row r="577">
      <c r="A577" s="70"/>
      <c r="B577" s="70"/>
      <c r="C577" s="74"/>
      <c r="D577" s="74"/>
      <c r="E577" s="70"/>
      <c r="F577" s="75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</row>
    <row r="578">
      <c r="A578" s="70"/>
      <c r="B578" s="70"/>
      <c r="C578" s="74"/>
      <c r="D578" s="74"/>
      <c r="E578" s="70"/>
      <c r="F578" s="75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</row>
    <row r="579">
      <c r="A579" s="70"/>
      <c r="B579" s="70"/>
      <c r="C579" s="74"/>
      <c r="D579" s="74"/>
      <c r="E579" s="70"/>
      <c r="F579" s="75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</row>
    <row r="580">
      <c r="A580" s="70"/>
      <c r="B580" s="70"/>
      <c r="C580" s="74"/>
      <c r="D580" s="74"/>
      <c r="E580" s="70"/>
      <c r="F580" s="75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</row>
    <row r="581">
      <c r="A581" s="70"/>
      <c r="B581" s="70"/>
      <c r="C581" s="74"/>
      <c r="D581" s="74"/>
      <c r="E581" s="70"/>
      <c r="F581" s="75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</row>
    <row r="582">
      <c r="A582" s="70"/>
      <c r="B582" s="70"/>
      <c r="C582" s="74"/>
      <c r="D582" s="74"/>
      <c r="E582" s="70"/>
      <c r="F582" s="75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</row>
    <row r="583">
      <c r="A583" s="70"/>
      <c r="B583" s="70"/>
      <c r="C583" s="74"/>
      <c r="D583" s="74"/>
      <c r="E583" s="70"/>
      <c r="F583" s="75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</row>
    <row r="584">
      <c r="A584" s="70"/>
      <c r="B584" s="70"/>
      <c r="C584" s="74"/>
      <c r="D584" s="74"/>
      <c r="E584" s="70"/>
      <c r="F584" s="75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</row>
    <row r="585">
      <c r="A585" s="70"/>
      <c r="B585" s="70"/>
      <c r="C585" s="74"/>
      <c r="D585" s="74"/>
      <c r="E585" s="70"/>
      <c r="F585" s="75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</row>
    <row r="586">
      <c r="A586" s="70"/>
      <c r="B586" s="70"/>
      <c r="C586" s="74"/>
      <c r="D586" s="74"/>
      <c r="E586" s="70"/>
      <c r="F586" s="75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</row>
    <row r="587">
      <c r="A587" s="70"/>
      <c r="B587" s="70"/>
      <c r="C587" s="74"/>
      <c r="D587" s="74"/>
      <c r="E587" s="70"/>
      <c r="F587" s="75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</row>
    <row r="588">
      <c r="A588" s="70"/>
      <c r="B588" s="70"/>
      <c r="C588" s="74"/>
      <c r="D588" s="74"/>
      <c r="E588" s="70"/>
      <c r="F588" s="75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</row>
    <row r="589">
      <c r="A589" s="70"/>
      <c r="B589" s="70"/>
      <c r="C589" s="74"/>
      <c r="D589" s="74"/>
      <c r="E589" s="70"/>
      <c r="F589" s="75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</row>
    <row r="590">
      <c r="A590" s="70"/>
      <c r="B590" s="70"/>
      <c r="C590" s="74"/>
      <c r="D590" s="74"/>
      <c r="E590" s="70"/>
      <c r="F590" s="75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</row>
    <row r="591">
      <c r="A591" s="70"/>
      <c r="B591" s="70"/>
      <c r="C591" s="74"/>
      <c r="D591" s="74"/>
      <c r="E591" s="70"/>
      <c r="F591" s="75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</row>
    <row r="592">
      <c r="A592" s="70"/>
      <c r="B592" s="70"/>
      <c r="C592" s="74"/>
      <c r="D592" s="74"/>
      <c r="E592" s="70"/>
      <c r="F592" s="75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</row>
    <row r="593">
      <c r="A593" s="70"/>
      <c r="B593" s="70"/>
      <c r="C593" s="74"/>
      <c r="D593" s="74"/>
      <c r="E593" s="70"/>
      <c r="F593" s="75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</row>
    <row r="594">
      <c r="A594" s="70"/>
      <c r="B594" s="70"/>
      <c r="C594" s="74"/>
      <c r="D594" s="74"/>
      <c r="E594" s="70"/>
      <c r="F594" s="75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</row>
    <row r="595">
      <c r="A595" s="70"/>
      <c r="B595" s="70"/>
      <c r="C595" s="74"/>
      <c r="D595" s="74"/>
      <c r="E595" s="70"/>
      <c r="F595" s="75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</row>
    <row r="596">
      <c r="A596" s="70"/>
      <c r="B596" s="70"/>
      <c r="C596" s="74"/>
      <c r="D596" s="74"/>
      <c r="E596" s="70"/>
      <c r="F596" s="75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</row>
    <row r="597">
      <c r="A597" s="70"/>
      <c r="B597" s="70"/>
      <c r="C597" s="74"/>
      <c r="D597" s="74"/>
      <c r="E597" s="70"/>
      <c r="F597" s="75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</row>
    <row r="598">
      <c r="A598" s="70"/>
      <c r="B598" s="70"/>
      <c r="C598" s="74"/>
      <c r="D598" s="74"/>
      <c r="E598" s="70"/>
      <c r="F598" s="75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</row>
    <row r="599">
      <c r="A599" s="70"/>
      <c r="B599" s="70"/>
      <c r="C599" s="74"/>
      <c r="D599" s="74"/>
      <c r="E599" s="70"/>
      <c r="F599" s="75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</row>
    <row r="600">
      <c r="A600" s="70"/>
      <c r="B600" s="70"/>
      <c r="C600" s="74"/>
      <c r="D600" s="74"/>
      <c r="E600" s="70"/>
      <c r="F600" s="75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</row>
    <row r="601">
      <c r="A601" s="70"/>
      <c r="B601" s="70"/>
      <c r="C601" s="74"/>
      <c r="D601" s="74"/>
      <c r="E601" s="70"/>
      <c r="F601" s="75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</row>
    <row r="602">
      <c r="A602" s="70"/>
      <c r="B602" s="70"/>
      <c r="C602" s="74"/>
      <c r="D602" s="74"/>
      <c r="E602" s="70"/>
      <c r="F602" s="75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</row>
    <row r="603">
      <c r="A603" s="70"/>
      <c r="B603" s="70"/>
      <c r="C603" s="74"/>
      <c r="D603" s="74"/>
      <c r="E603" s="70"/>
      <c r="F603" s="75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</row>
    <row r="604">
      <c r="A604" s="70"/>
      <c r="B604" s="70"/>
      <c r="C604" s="74"/>
      <c r="D604" s="74"/>
      <c r="E604" s="70"/>
      <c r="F604" s="75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</row>
    <row r="605">
      <c r="A605" s="70"/>
      <c r="B605" s="70"/>
      <c r="C605" s="74"/>
      <c r="D605" s="74"/>
      <c r="E605" s="70"/>
      <c r="F605" s="75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</row>
    <row r="606">
      <c r="A606" s="70"/>
      <c r="B606" s="70"/>
      <c r="C606" s="74"/>
      <c r="D606" s="74"/>
      <c r="E606" s="70"/>
      <c r="F606" s="75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</row>
    <row r="607">
      <c r="A607" s="70"/>
      <c r="B607" s="70"/>
      <c r="C607" s="74"/>
      <c r="D607" s="74"/>
      <c r="E607" s="70"/>
      <c r="F607" s="75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</row>
    <row r="608">
      <c r="A608" s="70"/>
      <c r="B608" s="70"/>
      <c r="C608" s="74"/>
      <c r="D608" s="74"/>
      <c r="E608" s="70"/>
      <c r="F608" s="75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</row>
    <row r="609">
      <c r="A609" s="70"/>
      <c r="B609" s="70"/>
      <c r="C609" s="74"/>
      <c r="D609" s="74"/>
      <c r="E609" s="70"/>
      <c r="F609" s="75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</row>
    <row r="610">
      <c r="A610" s="70"/>
      <c r="B610" s="70"/>
      <c r="C610" s="74"/>
      <c r="D610" s="74"/>
      <c r="E610" s="70"/>
      <c r="F610" s="75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</row>
    <row r="611">
      <c r="A611" s="70"/>
      <c r="B611" s="70"/>
      <c r="C611" s="74"/>
      <c r="D611" s="74"/>
      <c r="E611" s="70"/>
      <c r="F611" s="75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</row>
    <row r="612">
      <c r="A612" s="70"/>
      <c r="B612" s="70"/>
      <c r="C612" s="74"/>
      <c r="D612" s="74"/>
      <c r="E612" s="70"/>
      <c r="F612" s="75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</row>
    <row r="613">
      <c r="A613" s="70"/>
      <c r="B613" s="70"/>
      <c r="C613" s="74"/>
      <c r="D613" s="74"/>
      <c r="E613" s="70"/>
      <c r="F613" s="75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</row>
    <row r="614">
      <c r="A614" s="70"/>
      <c r="B614" s="70"/>
      <c r="C614" s="74"/>
      <c r="D614" s="74"/>
      <c r="E614" s="70"/>
      <c r="F614" s="75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</row>
    <row r="615">
      <c r="A615" s="70"/>
      <c r="B615" s="70"/>
      <c r="C615" s="74"/>
      <c r="D615" s="74"/>
      <c r="E615" s="70"/>
      <c r="F615" s="75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</row>
    <row r="616">
      <c r="A616" s="70"/>
      <c r="B616" s="70"/>
      <c r="C616" s="74"/>
      <c r="D616" s="74"/>
      <c r="E616" s="70"/>
      <c r="F616" s="75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</row>
    <row r="617">
      <c r="A617" s="70"/>
      <c r="B617" s="70"/>
      <c r="C617" s="74"/>
      <c r="D617" s="74"/>
      <c r="E617" s="70"/>
      <c r="F617" s="75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</row>
    <row r="618">
      <c r="A618" s="70"/>
      <c r="B618" s="70"/>
      <c r="C618" s="74"/>
      <c r="D618" s="74"/>
      <c r="E618" s="70"/>
      <c r="F618" s="75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</row>
    <row r="619">
      <c r="A619" s="70"/>
      <c r="B619" s="70"/>
      <c r="C619" s="74"/>
      <c r="D619" s="74"/>
      <c r="E619" s="70"/>
      <c r="F619" s="75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</row>
    <row r="620">
      <c r="A620" s="70"/>
      <c r="B620" s="70"/>
      <c r="C620" s="74"/>
      <c r="D620" s="74"/>
      <c r="E620" s="70"/>
      <c r="F620" s="75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</row>
    <row r="621">
      <c r="A621" s="70"/>
      <c r="B621" s="70"/>
      <c r="C621" s="74"/>
      <c r="D621" s="74"/>
      <c r="E621" s="70"/>
      <c r="F621" s="75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</row>
    <row r="622">
      <c r="A622" s="70"/>
      <c r="B622" s="70"/>
      <c r="C622" s="74"/>
      <c r="D622" s="74"/>
      <c r="E622" s="70"/>
      <c r="F622" s="75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</row>
    <row r="623">
      <c r="A623" s="70"/>
      <c r="B623" s="70"/>
      <c r="C623" s="74"/>
      <c r="D623" s="74"/>
      <c r="E623" s="70"/>
      <c r="F623" s="75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</row>
    <row r="624">
      <c r="A624" s="70"/>
      <c r="B624" s="70"/>
      <c r="C624" s="74"/>
      <c r="D624" s="74"/>
      <c r="E624" s="70"/>
      <c r="F624" s="75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</row>
    <row r="625">
      <c r="A625" s="70"/>
      <c r="B625" s="70"/>
      <c r="C625" s="74"/>
      <c r="D625" s="74"/>
      <c r="E625" s="70"/>
      <c r="F625" s="75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</row>
    <row r="626">
      <c r="A626" s="70"/>
      <c r="B626" s="70"/>
      <c r="C626" s="74"/>
      <c r="D626" s="74"/>
      <c r="E626" s="70"/>
      <c r="F626" s="75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</row>
    <row r="627">
      <c r="A627" s="70"/>
      <c r="B627" s="70"/>
      <c r="C627" s="74"/>
      <c r="D627" s="74"/>
      <c r="E627" s="70"/>
      <c r="F627" s="75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</row>
    <row r="628">
      <c r="A628" s="70"/>
      <c r="B628" s="70"/>
      <c r="C628" s="74"/>
      <c r="D628" s="74"/>
      <c r="E628" s="70"/>
      <c r="F628" s="75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</row>
    <row r="629">
      <c r="A629" s="70"/>
      <c r="B629" s="70"/>
      <c r="C629" s="74"/>
      <c r="D629" s="74"/>
      <c r="E629" s="70"/>
      <c r="F629" s="75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</row>
    <row r="630">
      <c r="A630" s="70"/>
      <c r="B630" s="70"/>
      <c r="C630" s="74"/>
      <c r="D630" s="74"/>
      <c r="E630" s="70"/>
      <c r="F630" s="75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</row>
    <row r="631">
      <c r="A631" s="70"/>
      <c r="B631" s="70"/>
      <c r="C631" s="74"/>
      <c r="D631" s="74"/>
      <c r="E631" s="70"/>
      <c r="F631" s="75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</row>
    <row r="632">
      <c r="A632" s="70"/>
      <c r="B632" s="70"/>
      <c r="C632" s="74"/>
      <c r="D632" s="74"/>
      <c r="E632" s="70"/>
      <c r="F632" s="75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</row>
    <row r="633">
      <c r="A633" s="70"/>
      <c r="B633" s="70"/>
      <c r="C633" s="74"/>
      <c r="D633" s="74"/>
      <c r="E633" s="70"/>
      <c r="F633" s="75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</row>
    <row r="634">
      <c r="A634" s="70"/>
      <c r="B634" s="70"/>
      <c r="C634" s="74"/>
      <c r="D634" s="74"/>
      <c r="E634" s="70"/>
      <c r="F634" s="75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</row>
    <row r="635">
      <c r="A635" s="70"/>
      <c r="B635" s="70"/>
      <c r="C635" s="74"/>
      <c r="D635" s="74"/>
      <c r="E635" s="70"/>
      <c r="F635" s="75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</row>
    <row r="636">
      <c r="A636" s="70"/>
      <c r="B636" s="70"/>
      <c r="C636" s="74"/>
      <c r="D636" s="74"/>
      <c r="E636" s="70"/>
      <c r="F636" s="75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</row>
    <row r="637">
      <c r="A637" s="70"/>
      <c r="B637" s="70"/>
      <c r="C637" s="74"/>
      <c r="D637" s="74"/>
      <c r="E637" s="70"/>
      <c r="F637" s="75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</row>
    <row r="638">
      <c r="A638" s="70"/>
      <c r="B638" s="70"/>
      <c r="C638" s="74"/>
      <c r="D638" s="74"/>
      <c r="E638" s="70"/>
      <c r="F638" s="75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</row>
    <row r="639">
      <c r="A639" s="70"/>
      <c r="B639" s="70"/>
      <c r="C639" s="74"/>
      <c r="D639" s="74"/>
      <c r="E639" s="70"/>
      <c r="F639" s="75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</row>
    <row r="640">
      <c r="A640" s="70"/>
      <c r="B640" s="70"/>
      <c r="C640" s="74"/>
      <c r="D640" s="74"/>
      <c r="E640" s="70"/>
      <c r="F640" s="75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</row>
    <row r="641">
      <c r="A641" s="70"/>
      <c r="B641" s="70"/>
      <c r="C641" s="74"/>
      <c r="D641" s="74"/>
      <c r="E641" s="70"/>
      <c r="F641" s="75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</row>
    <row r="642">
      <c r="A642" s="70"/>
      <c r="B642" s="70"/>
      <c r="C642" s="74"/>
      <c r="D642" s="74"/>
      <c r="E642" s="70"/>
      <c r="F642" s="75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</row>
    <row r="643">
      <c r="A643" s="70"/>
      <c r="B643" s="70"/>
      <c r="C643" s="74"/>
      <c r="D643" s="74"/>
      <c r="E643" s="70"/>
      <c r="F643" s="75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</row>
    <row r="644">
      <c r="A644" s="70"/>
      <c r="B644" s="70"/>
      <c r="C644" s="74"/>
      <c r="D644" s="74"/>
      <c r="E644" s="70"/>
      <c r="F644" s="75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</row>
    <row r="645">
      <c r="A645" s="70"/>
      <c r="B645" s="70"/>
      <c r="C645" s="74"/>
      <c r="D645" s="74"/>
      <c r="E645" s="70"/>
      <c r="F645" s="75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</row>
    <row r="646">
      <c r="A646" s="70"/>
      <c r="B646" s="70"/>
      <c r="C646" s="74"/>
      <c r="D646" s="74"/>
      <c r="E646" s="70"/>
      <c r="F646" s="75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</row>
    <row r="647">
      <c r="A647" s="70"/>
      <c r="B647" s="70"/>
      <c r="C647" s="74"/>
      <c r="D647" s="74"/>
      <c r="E647" s="70"/>
      <c r="F647" s="75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</row>
    <row r="648">
      <c r="A648" s="70"/>
      <c r="B648" s="70"/>
      <c r="C648" s="74"/>
      <c r="D648" s="74"/>
      <c r="E648" s="70"/>
      <c r="F648" s="75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</row>
    <row r="649">
      <c r="A649" s="70"/>
      <c r="B649" s="70"/>
      <c r="C649" s="74"/>
      <c r="D649" s="74"/>
      <c r="E649" s="70"/>
      <c r="F649" s="75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</row>
    <row r="650">
      <c r="A650" s="70"/>
      <c r="B650" s="70"/>
      <c r="C650" s="74"/>
      <c r="D650" s="74"/>
      <c r="E650" s="70"/>
      <c r="F650" s="75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</row>
    <row r="651">
      <c r="A651" s="70"/>
      <c r="B651" s="70"/>
      <c r="C651" s="74"/>
      <c r="D651" s="74"/>
      <c r="E651" s="70"/>
      <c r="F651" s="75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</row>
    <row r="652">
      <c r="A652" s="70"/>
      <c r="B652" s="70"/>
      <c r="C652" s="74"/>
      <c r="D652" s="74"/>
      <c r="E652" s="70"/>
      <c r="F652" s="75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</row>
    <row r="653">
      <c r="A653" s="70"/>
      <c r="B653" s="70"/>
      <c r="C653" s="74"/>
      <c r="D653" s="74"/>
      <c r="E653" s="70"/>
      <c r="F653" s="75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</row>
    <row r="654">
      <c r="A654" s="70"/>
      <c r="B654" s="70"/>
      <c r="C654" s="74"/>
      <c r="D654" s="74"/>
      <c r="E654" s="70"/>
      <c r="F654" s="75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</row>
    <row r="655">
      <c r="A655" s="70"/>
      <c r="B655" s="70"/>
      <c r="C655" s="74"/>
      <c r="D655" s="74"/>
      <c r="E655" s="70"/>
      <c r="F655" s="75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</row>
    <row r="656">
      <c r="A656" s="70"/>
      <c r="B656" s="70"/>
      <c r="C656" s="74"/>
      <c r="D656" s="74"/>
      <c r="E656" s="70"/>
      <c r="F656" s="75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</row>
    <row r="657">
      <c r="A657" s="70"/>
      <c r="B657" s="70"/>
      <c r="C657" s="74"/>
      <c r="D657" s="74"/>
      <c r="E657" s="70"/>
      <c r="F657" s="75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</row>
    <row r="658">
      <c r="A658" s="70"/>
      <c r="B658" s="70"/>
      <c r="C658" s="74"/>
      <c r="D658" s="74"/>
      <c r="E658" s="70"/>
      <c r="F658" s="75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</row>
    <row r="659">
      <c r="A659" s="70"/>
      <c r="B659" s="70"/>
      <c r="C659" s="74"/>
      <c r="D659" s="74"/>
      <c r="E659" s="70"/>
      <c r="F659" s="75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</row>
    <row r="660">
      <c r="A660" s="70"/>
      <c r="B660" s="70"/>
      <c r="C660" s="74"/>
      <c r="D660" s="74"/>
      <c r="E660" s="70"/>
      <c r="F660" s="75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</row>
    <row r="661">
      <c r="A661" s="70"/>
      <c r="B661" s="70"/>
      <c r="C661" s="74"/>
      <c r="D661" s="74"/>
      <c r="E661" s="70"/>
      <c r="F661" s="75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</row>
    <row r="662">
      <c r="A662" s="70"/>
      <c r="B662" s="70"/>
      <c r="C662" s="74"/>
      <c r="D662" s="74"/>
      <c r="E662" s="70"/>
      <c r="F662" s="75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</row>
    <row r="663">
      <c r="A663" s="70"/>
      <c r="B663" s="70"/>
      <c r="C663" s="74"/>
      <c r="D663" s="74"/>
      <c r="E663" s="70"/>
      <c r="F663" s="75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</row>
    <row r="664">
      <c r="A664" s="70"/>
      <c r="B664" s="70"/>
      <c r="C664" s="74"/>
      <c r="D664" s="74"/>
      <c r="E664" s="70"/>
      <c r="F664" s="75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</row>
    <row r="665">
      <c r="A665" s="70"/>
      <c r="B665" s="70"/>
      <c r="C665" s="74"/>
      <c r="D665" s="74"/>
      <c r="E665" s="70"/>
      <c r="F665" s="75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</row>
    <row r="666">
      <c r="A666" s="70"/>
      <c r="B666" s="70"/>
      <c r="C666" s="74"/>
      <c r="D666" s="74"/>
      <c r="E666" s="70"/>
      <c r="F666" s="75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</row>
    <row r="667">
      <c r="A667" s="70"/>
      <c r="B667" s="70"/>
      <c r="C667" s="74"/>
      <c r="D667" s="74"/>
      <c r="E667" s="70"/>
      <c r="F667" s="75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</row>
    <row r="668">
      <c r="A668" s="70"/>
      <c r="B668" s="70"/>
      <c r="C668" s="74"/>
      <c r="D668" s="74"/>
      <c r="E668" s="70"/>
      <c r="F668" s="75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</row>
    <row r="669">
      <c r="A669" s="70"/>
      <c r="B669" s="70"/>
      <c r="C669" s="74"/>
      <c r="D669" s="74"/>
      <c r="E669" s="70"/>
      <c r="F669" s="75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</row>
    <row r="670">
      <c r="A670" s="70"/>
      <c r="B670" s="70"/>
      <c r="C670" s="74"/>
      <c r="D670" s="74"/>
      <c r="E670" s="70"/>
      <c r="F670" s="75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</row>
    <row r="671">
      <c r="A671" s="70"/>
      <c r="B671" s="70"/>
      <c r="C671" s="74"/>
      <c r="D671" s="74"/>
      <c r="E671" s="70"/>
      <c r="F671" s="75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</row>
    <row r="672">
      <c r="A672" s="70"/>
      <c r="B672" s="70"/>
      <c r="C672" s="74"/>
      <c r="D672" s="74"/>
      <c r="E672" s="70"/>
      <c r="F672" s="75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</row>
    <row r="673">
      <c r="A673" s="70"/>
      <c r="B673" s="70"/>
      <c r="C673" s="74"/>
      <c r="D673" s="74"/>
      <c r="E673" s="70"/>
      <c r="F673" s="75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</row>
    <row r="674">
      <c r="A674" s="70"/>
      <c r="B674" s="70"/>
      <c r="C674" s="74"/>
      <c r="D674" s="74"/>
      <c r="E674" s="70"/>
      <c r="F674" s="75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</row>
    <row r="675">
      <c r="A675" s="70"/>
      <c r="B675" s="70"/>
      <c r="C675" s="74"/>
      <c r="D675" s="74"/>
      <c r="E675" s="70"/>
      <c r="F675" s="75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</row>
    <row r="676">
      <c r="A676" s="70"/>
      <c r="B676" s="70"/>
      <c r="C676" s="74"/>
      <c r="D676" s="74"/>
      <c r="E676" s="70"/>
      <c r="F676" s="75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</row>
    <row r="677">
      <c r="A677" s="70"/>
      <c r="B677" s="70"/>
      <c r="C677" s="74"/>
      <c r="D677" s="74"/>
      <c r="E677" s="70"/>
      <c r="F677" s="75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</row>
    <row r="678">
      <c r="A678" s="70"/>
      <c r="B678" s="70"/>
      <c r="C678" s="74"/>
      <c r="D678" s="74"/>
      <c r="E678" s="70"/>
      <c r="F678" s="75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</row>
    <row r="679">
      <c r="A679" s="70"/>
      <c r="B679" s="70"/>
      <c r="C679" s="74"/>
      <c r="D679" s="74"/>
      <c r="E679" s="70"/>
      <c r="F679" s="75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</row>
    <row r="680">
      <c r="A680" s="70"/>
      <c r="B680" s="70"/>
      <c r="C680" s="74"/>
      <c r="D680" s="74"/>
      <c r="E680" s="70"/>
      <c r="F680" s="75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</row>
    <row r="681">
      <c r="A681" s="70"/>
      <c r="B681" s="70"/>
      <c r="C681" s="74"/>
      <c r="D681" s="74"/>
      <c r="E681" s="70"/>
      <c r="F681" s="75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</row>
    <row r="682">
      <c r="A682" s="70"/>
      <c r="B682" s="70"/>
      <c r="C682" s="74"/>
      <c r="D682" s="74"/>
      <c r="E682" s="70"/>
      <c r="F682" s="75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</row>
    <row r="683">
      <c r="A683" s="70"/>
      <c r="B683" s="70"/>
      <c r="C683" s="74"/>
      <c r="D683" s="74"/>
      <c r="E683" s="70"/>
      <c r="F683" s="75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</row>
    <row r="684">
      <c r="A684" s="70"/>
      <c r="B684" s="70"/>
      <c r="C684" s="74"/>
      <c r="D684" s="74"/>
      <c r="E684" s="70"/>
      <c r="F684" s="75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</row>
    <row r="685">
      <c r="A685" s="70"/>
      <c r="B685" s="70"/>
      <c r="C685" s="74"/>
      <c r="D685" s="74"/>
      <c r="E685" s="70"/>
      <c r="F685" s="75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</row>
    <row r="686">
      <c r="A686" s="70"/>
      <c r="B686" s="70"/>
      <c r="C686" s="74"/>
      <c r="D686" s="74"/>
      <c r="E686" s="70"/>
      <c r="F686" s="75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</row>
    <row r="687">
      <c r="A687" s="70"/>
      <c r="B687" s="70"/>
      <c r="C687" s="74"/>
      <c r="D687" s="74"/>
      <c r="E687" s="70"/>
      <c r="F687" s="75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</row>
    <row r="688">
      <c r="A688" s="70"/>
      <c r="B688" s="70"/>
      <c r="C688" s="74"/>
      <c r="D688" s="74"/>
      <c r="E688" s="70"/>
      <c r="F688" s="75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</row>
    <row r="689">
      <c r="A689" s="70"/>
      <c r="B689" s="70"/>
      <c r="C689" s="74"/>
      <c r="D689" s="74"/>
      <c r="E689" s="70"/>
      <c r="F689" s="75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</row>
    <row r="690">
      <c r="A690" s="70"/>
      <c r="B690" s="70"/>
      <c r="C690" s="74"/>
      <c r="D690" s="74"/>
      <c r="E690" s="70"/>
      <c r="F690" s="75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</row>
    <row r="691">
      <c r="A691" s="70"/>
      <c r="B691" s="70"/>
      <c r="C691" s="74"/>
      <c r="D691" s="74"/>
      <c r="E691" s="70"/>
      <c r="F691" s="75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</row>
    <row r="692">
      <c r="A692" s="70"/>
      <c r="B692" s="70"/>
      <c r="C692" s="74"/>
      <c r="D692" s="74"/>
      <c r="E692" s="70"/>
      <c r="F692" s="75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</row>
    <row r="693">
      <c r="A693" s="70"/>
      <c r="B693" s="70"/>
      <c r="C693" s="74"/>
      <c r="D693" s="74"/>
      <c r="E693" s="70"/>
      <c r="F693" s="75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</row>
    <row r="694">
      <c r="A694" s="70"/>
      <c r="B694" s="70"/>
      <c r="C694" s="74"/>
      <c r="D694" s="74"/>
      <c r="E694" s="70"/>
      <c r="F694" s="75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</row>
    <row r="695">
      <c r="A695" s="70"/>
      <c r="B695" s="70"/>
      <c r="C695" s="74"/>
      <c r="D695" s="74"/>
      <c r="E695" s="70"/>
      <c r="F695" s="75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</row>
    <row r="696">
      <c r="A696" s="70"/>
      <c r="B696" s="70"/>
      <c r="C696" s="74"/>
      <c r="D696" s="74"/>
      <c r="E696" s="70"/>
      <c r="F696" s="75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</row>
    <row r="697">
      <c r="A697" s="70"/>
      <c r="B697" s="70"/>
      <c r="C697" s="74"/>
      <c r="D697" s="74"/>
      <c r="E697" s="70"/>
      <c r="F697" s="75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</row>
    <row r="698">
      <c r="A698" s="70"/>
      <c r="B698" s="70"/>
      <c r="C698" s="74"/>
      <c r="D698" s="74"/>
      <c r="E698" s="70"/>
      <c r="F698" s="75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</row>
    <row r="699">
      <c r="A699" s="70"/>
      <c r="B699" s="70"/>
      <c r="C699" s="74"/>
      <c r="D699" s="74"/>
      <c r="E699" s="70"/>
      <c r="F699" s="75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</row>
    <row r="700">
      <c r="A700" s="70"/>
      <c r="B700" s="70"/>
      <c r="C700" s="74"/>
      <c r="D700" s="74"/>
      <c r="E700" s="70"/>
      <c r="F700" s="75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</row>
    <row r="701">
      <c r="A701" s="70"/>
      <c r="B701" s="70"/>
      <c r="C701" s="74"/>
      <c r="D701" s="74"/>
      <c r="E701" s="70"/>
      <c r="F701" s="75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</row>
    <row r="702">
      <c r="A702" s="70"/>
      <c r="B702" s="70"/>
      <c r="C702" s="74"/>
      <c r="D702" s="74"/>
      <c r="E702" s="70"/>
      <c r="F702" s="75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</row>
    <row r="703">
      <c r="A703" s="70"/>
      <c r="B703" s="70"/>
      <c r="C703" s="74"/>
      <c r="D703" s="74"/>
      <c r="E703" s="70"/>
      <c r="F703" s="75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</row>
    <row r="704">
      <c r="A704" s="70"/>
      <c r="B704" s="70"/>
      <c r="C704" s="74"/>
      <c r="D704" s="74"/>
      <c r="E704" s="70"/>
      <c r="F704" s="75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</row>
    <row r="705">
      <c r="A705" s="70"/>
      <c r="B705" s="70"/>
      <c r="C705" s="74"/>
      <c r="D705" s="74"/>
      <c r="E705" s="70"/>
      <c r="F705" s="75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</row>
    <row r="706">
      <c r="A706" s="70"/>
      <c r="B706" s="70"/>
      <c r="C706" s="74"/>
      <c r="D706" s="74"/>
      <c r="E706" s="70"/>
      <c r="F706" s="75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</row>
    <row r="707">
      <c r="A707" s="70"/>
      <c r="B707" s="70"/>
      <c r="C707" s="74"/>
      <c r="D707" s="74"/>
      <c r="E707" s="70"/>
      <c r="F707" s="75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</row>
    <row r="708">
      <c r="A708" s="70"/>
      <c r="B708" s="70"/>
      <c r="C708" s="74"/>
      <c r="D708" s="74"/>
      <c r="E708" s="70"/>
      <c r="F708" s="75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</row>
    <row r="709">
      <c r="A709" s="70"/>
      <c r="B709" s="70"/>
      <c r="C709" s="74"/>
      <c r="D709" s="74"/>
      <c r="E709" s="70"/>
      <c r="F709" s="75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</row>
    <row r="710">
      <c r="A710" s="70"/>
      <c r="B710" s="70"/>
      <c r="C710" s="74"/>
      <c r="D710" s="74"/>
      <c r="E710" s="70"/>
      <c r="F710" s="75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</row>
    <row r="711">
      <c r="A711" s="70"/>
      <c r="B711" s="70"/>
      <c r="C711" s="74"/>
      <c r="D711" s="74"/>
      <c r="E711" s="70"/>
      <c r="F711" s="75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</row>
    <row r="712">
      <c r="A712" s="70"/>
      <c r="B712" s="70"/>
      <c r="C712" s="74"/>
      <c r="D712" s="74"/>
      <c r="E712" s="70"/>
      <c r="F712" s="75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</row>
    <row r="713">
      <c r="A713" s="70"/>
      <c r="B713" s="70"/>
      <c r="C713" s="74"/>
      <c r="D713" s="74"/>
      <c r="E713" s="70"/>
      <c r="F713" s="75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</row>
    <row r="714">
      <c r="A714" s="70"/>
      <c r="B714" s="70"/>
      <c r="C714" s="74"/>
      <c r="D714" s="74"/>
      <c r="E714" s="70"/>
      <c r="F714" s="75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</row>
    <row r="715">
      <c r="A715" s="70"/>
      <c r="B715" s="70"/>
      <c r="C715" s="74"/>
      <c r="D715" s="74"/>
      <c r="E715" s="70"/>
      <c r="F715" s="75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</row>
    <row r="716">
      <c r="A716" s="70"/>
      <c r="B716" s="70"/>
      <c r="C716" s="74"/>
      <c r="D716" s="74"/>
      <c r="E716" s="70"/>
      <c r="F716" s="75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</row>
    <row r="717">
      <c r="A717" s="70"/>
      <c r="B717" s="70"/>
      <c r="C717" s="74"/>
      <c r="D717" s="74"/>
      <c r="E717" s="70"/>
      <c r="F717" s="75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</row>
    <row r="718">
      <c r="A718" s="70"/>
      <c r="B718" s="70"/>
      <c r="C718" s="74"/>
      <c r="D718" s="74"/>
      <c r="E718" s="70"/>
      <c r="F718" s="75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</row>
    <row r="719">
      <c r="A719" s="70"/>
      <c r="B719" s="70"/>
      <c r="C719" s="74"/>
      <c r="D719" s="74"/>
      <c r="E719" s="70"/>
      <c r="F719" s="75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</row>
    <row r="720">
      <c r="A720" s="70"/>
      <c r="B720" s="70"/>
      <c r="C720" s="74"/>
      <c r="D720" s="74"/>
      <c r="E720" s="70"/>
      <c r="F720" s="75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</row>
    <row r="721">
      <c r="A721" s="70"/>
      <c r="B721" s="70"/>
      <c r="C721" s="74"/>
      <c r="D721" s="74"/>
      <c r="E721" s="70"/>
      <c r="F721" s="75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</row>
    <row r="722">
      <c r="A722" s="70"/>
      <c r="B722" s="70"/>
      <c r="C722" s="74"/>
      <c r="D722" s="74"/>
      <c r="E722" s="70"/>
      <c r="F722" s="75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</row>
    <row r="723">
      <c r="A723" s="70"/>
      <c r="B723" s="70"/>
      <c r="C723" s="74"/>
      <c r="D723" s="74"/>
      <c r="E723" s="70"/>
      <c r="F723" s="75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</row>
    <row r="724">
      <c r="A724" s="70"/>
      <c r="B724" s="70"/>
      <c r="C724" s="74"/>
      <c r="D724" s="74"/>
      <c r="E724" s="70"/>
      <c r="F724" s="75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</row>
    <row r="725">
      <c r="A725" s="70"/>
      <c r="B725" s="70"/>
      <c r="C725" s="74"/>
      <c r="D725" s="74"/>
      <c r="E725" s="70"/>
      <c r="F725" s="75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</row>
    <row r="726">
      <c r="A726" s="70"/>
      <c r="B726" s="70"/>
      <c r="C726" s="74"/>
      <c r="D726" s="74"/>
      <c r="E726" s="70"/>
      <c r="F726" s="75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</row>
    <row r="727">
      <c r="A727" s="70"/>
      <c r="B727" s="70"/>
      <c r="C727" s="74"/>
      <c r="D727" s="74"/>
      <c r="E727" s="70"/>
      <c r="F727" s="75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</row>
    <row r="728">
      <c r="A728" s="70"/>
      <c r="B728" s="70"/>
      <c r="C728" s="74"/>
      <c r="D728" s="74"/>
      <c r="E728" s="70"/>
      <c r="F728" s="75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</row>
    <row r="729">
      <c r="A729" s="70"/>
      <c r="B729" s="70"/>
      <c r="C729" s="74"/>
      <c r="D729" s="74"/>
      <c r="E729" s="70"/>
      <c r="F729" s="75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</row>
    <row r="730">
      <c r="A730" s="70"/>
      <c r="B730" s="70"/>
      <c r="C730" s="74"/>
      <c r="D730" s="74"/>
      <c r="E730" s="70"/>
      <c r="F730" s="75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</row>
    <row r="731">
      <c r="A731" s="70"/>
      <c r="B731" s="70"/>
      <c r="C731" s="74"/>
      <c r="D731" s="74"/>
      <c r="E731" s="70"/>
      <c r="F731" s="75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</row>
    <row r="732">
      <c r="A732" s="70"/>
      <c r="B732" s="70"/>
      <c r="C732" s="74"/>
      <c r="D732" s="74"/>
      <c r="E732" s="70"/>
      <c r="F732" s="75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</row>
    <row r="733">
      <c r="A733" s="70"/>
      <c r="B733" s="70"/>
      <c r="C733" s="74"/>
      <c r="D733" s="74"/>
      <c r="E733" s="70"/>
      <c r="F733" s="75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</row>
    <row r="734">
      <c r="A734" s="70"/>
      <c r="B734" s="70"/>
      <c r="C734" s="74"/>
      <c r="D734" s="74"/>
      <c r="E734" s="70"/>
      <c r="F734" s="75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</row>
    <row r="735">
      <c r="A735" s="70"/>
      <c r="B735" s="70"/>
      <c r="C735" s="74"/>
      <c r="D735" s="74"/>
      <c r="E735" s="70"/>
      <c r="F735" s="75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</row>
    <row r="736">
      <c r="A736" s="70"/>
      <c r="B736" s="70"/>
      <c r="C736" s="74"/>
      <c r="D736" s="74"/>
      <c r="E736" s="70"/>
      <c r="F736" s="75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</row>
    <row r="737">
      <c r="A737" s="70"/>
      <c r="B737" s="70"/>
      <c r="C737" s="74"/>
      <c r="D737" s="74"/>
      <c r="E737" s="70"/>
      <c r="F737" s="75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</row>
    <row r="738">
      <c r="A738" s="70"/>
      <c r="B738" s="70"/>
      <c r="C738" s="74"/>
      <c r="D738" s="74"/>
      <c r="E738" s="70"/>
      <c r="F738" s="75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</row>
    <row r="739">
      <c r="A739" s="70"/>
      <c r="B739" s="70"/>
      <c r="C739" s="74"/>
      <c r="D739" s="74"/>
      <c r="E739" s="70"/>
      <c r="F739" s="75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</row>
    <row r="740">
      <c r="A740" s="70"/>
      <c r="B740" s="70"/>
      <c r="C740" s="74"/>
      <c r="D740" s="74"/>
      <c r="E740" s="70"/>
      <c r="F740" s="75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</row>
    <row r="741">
      <c r="A741" s="70"/>
      <c r="B741" s="70"/>
      <c r="C741" s="74"/>
      <c r="D741" s="74"/>
      <c r="E741" s="70"/>
      <c r="F741" s="75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</row>
    <row r="742">
      <c r="A742" s="70"/>
      <c r="B742" s="70"/>
      <c r="C742" s="74"/>
      <c r="D742" s="74"/>
      <c r="E742" s="70"/>
      <c r="F742" s="75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</row>
    <row r="743">
      <c r="A743" s="70"/>
      <c r="B743" s="70"/>
      <c r="C743" s="74"/>
      <c r="D743" s="74"/>
      <c r="E743" s="70"/>
      <c r="F743" s="75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</row>
    <row r="744">
      <c r="A744" s="70"/>
      <c r="B744" s="70"/>
      <c r="C744" s="74"/>
      <c r="D744" s="74"/>
      <c r="E744" s="70"/>
      <c r="F744" s="75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</row>
    <row r="745">
      <c r="A745" s="70"/>
      <c r="B745" s="70"/>
      <c r="C745" s="74"/>
      <c r="D745" s="74"/>
      <c r="E745" s="70"/>
      <c r="F745" s="75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</row>
    <row r="746">
      <c r="A746" s="70"/>
      <c r="B746" s="70"/>
      <c r="C746" s="74"/>
      <c r="D746" s="74"/>
      <c r="E746" s="70"/>
      <c r="F746" s="75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</row>
    <row r="747">
      <c r="A747" s="70"/>
      <c r="B747" s="70"/>
      <c r="C747" s="74"/>
      <c r="D747" s="74"/>
      <c r="E747" s="70"/>
      <c r="F747" s="75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</row>
    <row r="748">
      <c r="A748" s="70"/>
      <c r="B748" s="70"/>
      <c r="C748" s="74"/>
      <c r="D748" s="74"/>
      <c r="E748" s="70"/>
      <c r="F748" s="75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</row>
    <row r="749">
      <c r="A749" s="70"/>
      <c r="B749" s="70"/>
      <c r="C749" s="74"/>
      <c r="D749" s="74"/>
      <c r="E749" s="70"/>
      <c r="F749" s="75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</row>
    <row r="750">
      <c r="A750" s="70"/>
      <c r="B750" s="70"/>
      <c r="C750" s="74"/>
      <c r="D750" s="74"/>
      <c r="E750" s="70"/>
      <c r="F750" s="75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</row>
    <row r="751">
      <c r="A751" s="70"/>
      <c r="B751" s="70"/>
      <c r="C751" s="74"/>
      <c r="D751" s="74"/>
      <c r="E751" s="70"/>
      <c r="F751" s="75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</row>
    <row r="752">
      <c r="A752" s="70"/>
      <c r="B752" s="70"/>
      <c r="C752" s="74"/>
      <c r="D752" s="74"/>
      <c r="E752" s="70"/>
      <c r="F752" s="75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</row>
    <row r="753">
      <c r="A753" s="70"/>
      <c r="B753" s="70"/>
      <c r="C753" s="74"/>
      <c r="D753" s="74"/>
      <c r="E753" s="70"/>
      <c r="F753" s="75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</row>
    <row r="754">
      <c r="A754" s="70"/>
      <c r="B754" s="70"/>
      <c r="C754" s="74"/>
      <c r="D754" s="74"/>
      <c r="E754" s="70"/>
      <c r="F754" s="75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</row>
    <row r="755">
      <c r="A755" s="70"/>
      <c r="B755" s="70"/>
      <c r="C755" s="74"/>
      <c r="D755" s="74"/>
      <c r="E755" s="70"/>
      <c r="F755" s="75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</row>
    <row r="756">
      <c r="A756" s="70"/>
      <c r="B756" s="70"/>
      <c r="C756" s="74"/>
      <c r="D756" s="74"/>
      <c r="E756" s="70"/>
      <c r="F756" s="75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</row>
    <row r="757">
      <c r="A757" s="70"/>
      <c r="B757" s="70"/>
      <c r="C757" s="74"/>
      <c r="D757" s="74"/>
      <c r="E757" s="70"/>
      <c r="F757" s="75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</row>
    <row r="758">
      <c r="A758" s="70"/>
      <c r="B758" s="70"/>
      <c r="C758" s="74"/>
      <c r="D758" s="74"/>
      <c r="E758" s="70"/>
      <c r="F758" s="75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</row>
    <row r="759">
      <c r="A759" s="70"/>
      <c r="B759" s="70"/>
      <c r="C759" s="74"/>
      <c r="D759" s="74"/>
      <c r="E759" s="70"/>
      <c r="F759" s="75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</row>
    <row r="760">
      <c r="A760" s="70"/>
      <c r="B760" s="70"/>
      <c r="C760" s="74"/>
      <c r="D760" s="74"/>
      <c r="E760" s="70"/>
      <c r="F760" s="75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</row>
    <row r="761">
      <c r="A761" s="70"/>
      <c r="B761" s="70"/>
      <c r="C761" s="74"/>
      <c r="D761" s="74"/>
      <c r="E761" s="70"/>
      <c r="F761" s="75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</row>
    <row r="762">
      <c r="A762" s="70"/>
      <c r="B762" s="70"/>
      <c r="C762" s="74"/>
      <c r="D762" s="74"/>
      <c r="E762" s="70"/>
      <c r="F762" s="75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</row>
    <row r="763">
      <c r="A763" s="70"/>
      <c r="B763" s="70"/>
      <c r="C763" s="74"/>
      <c r="D763" s="74"/>
      <c r="E763" s="70"/>
      <c r="F763" s="75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</row>
    <row r="764">
      <c r="A764" s="70"/>
      <c r="B764" s="70"/>
      <c r="C764" s="74"/>
      <c r="D764" s="74"/>
      <c r="E764" s="70"/>
      <c r="F764" s="75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</row>
    <row r="765">
      <c r="A765" s="70"/>
      <c r="B765" s="70"/>
      <c r="C765" s="74"/>
      <c r="D765" s="74"/>
      <c r="E765" s="70"/>
      <c r="F765" s="75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</row>
    <row r="766">
      <c r="A766" s="70"/>
      <c r="B766" s="70"/>
      <c r="C766" s="74"/>
      <c r="D766" s="74"/>
      <c r="E766" s="70"/>
      <c r="F766" s="75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</row>
    <row r="767">
      <c r="A767" s="70"/>
      <c r="B767" s="70"/>
      <c r="C767" s="74"/>
      <c r="D767" s="74"/>
      <c r="E767" s="70"/>
      <c r="F767" s="75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</row>
    <row r="768">
      <c r="A768" s="70"/>
      <c r="B768" s="70"/>
      <c r="C768" s="74"/>
      <c r="D768" s="74"/>
      <c r="E768" s="70"/>
      <c r="F768" s="75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</row>
    <row r="769">
      <c r="A769" s="70"/>
      <c r="B769" s="70"/>
      <c r="C769" s="74"/>
      <c r="D769" s="74"/>
      <c r="E769" s="70"/>
      <c r="F769" s="75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</row>
    <row r="770">
      <c r="A770" s="70"/>
      <c r="B770" s="70"/>
      <c r="C770" s="74"/>
      <c r="D770" s="74"/>
      <c r="E770" s="70"/>
      <c r="F770" s="75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</row>
    <row r="771">
      <c r="A771" s="70"/>
      <c r="B771" s="70"/>
      <c r="C771" s="74"/>
      <c r="D771" s="74"/>
      <c r="E771" s="70"/>
      <c r="F771" s="75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</row>
    <row r="772">
      <c r="A772" s="70"/>
      <c r="B772" s="70"/>
      <c r="C772" s="74"/>
      <c r="D772" s="74"/>
      <c r="E772" s="70"/>
      <c r="F772" s="75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</row>
    <row r="773">
      <c r="A773" s="70"/>
      <c r="B773" s="70"/>
      <c r="C773" s="74"/>
      <c r="D773" s="74"/>
      <c r="E773" s="70"/>
      <c r="F773" s="75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</row>
    <row r="774">
      <c r="A774" s="70"/>
      <c r="B774" s="70"/>
      <c r="C774" s="74"/>
      <c r="D774" s="74"/>
      <c r="E774" s="70"/>
      <c r="F774" s="75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</row>
    <row r="775">
      <c r="A775" s="70"/>
      <c r="B775" s="70"/>
      <c r="C775" s="74"/>
      <c r="D775" s="74"/>
      <c r="E775" s="70"/>
      <c r="F775" s="75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</row>
    <row r="776">
      <c r="A776" s="70"/>
      <c r="B776" s="70"/>
      <c r="C776" s="74"/>
      <c r="D776" s="74"/>
      <c r="E776" s="70"/>
      <c r="F776" s="75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</row>
    <row r="777">
      <c r="A777" s="70"/>
      <c r="B777" s="70"/>
      <c r="C777" s="74"/>
      <c r="D777" s="74"/>
      <c r="E777" s="70"/>
      <c r="F777" s="75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</row>
    <row r="778">
      <c r="A778" s="70"/>
      <c r="B778" s="70"/>
      <c r="C778" s="74"/>
      <c r="D778" s="74"/>
      <c r="E778" s="70"/>
      <c r="F778" s="75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</row>
    <row r="779">
      <c r="A779" s="70"/>
      <c r="B779" s="70"/>
      <c r="C779" s="74"/>
      <c r="D779" s="74"/>
      <c r="E779" s="70"/>
      <c r="F779" s="75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</row>
    <row r="780">
      <c r="A780" s="70"/>
      <c r="B780" s="70"/>
      <c r="C780" s="74"/>
      <c r="D780" s="74"/>
      <c r="E780" s="70"/>
      <c r="F780" s="75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</row>
    <row r="781">
      <c r="A781" s="70"/>
      <c r="B781" s="70"/>
      <c r="C781" s="74"/>
      <c r="D781" s="74"/>
      <c r="E781" s="70"/>
      <c r="F781" s="75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</row>
    <row r="782">
      <c r="A782" s="70"/>
      <c r="B782" s="70"/>
      <c r="C782" s="74"/>
      <c r="D782" s="74"/>
      <c r="E782" s="70"/>
      <c r="F782" s="75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</row>
    <row r="783">
      <c r="A783" s="70"/>
      <c r="B783" s="70"/>
      <c r="C783" s="74"/>
      <c r="D783" s="74"/>
      <c r="E783" s="70"/>
      <c r="F783" s="75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</row>
    <row r="784">
      <c r="A784" s="70"/>
      <c r="B784" s="70"/>
      <c r="C784" s="74"/>
      <c r="D784" s="74"/>
      <c r="E784" s="70"/>
      <c r="F784" s="75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</row>
    <row r="785">
      <c r="A785" s="70"/>
      <c r="B785" s="70"/>
      <c r="C785" s="74"/>
      <c r="D785" s="74"/>
      <c r="E785" s="70"/>
      <c r="F785" s="75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</row>
    <row r="786">
      <c r="A786" s="70"/>
      <c r="B786" s="70"/>
      <c r="C786" s="74"/>
      <c r="D786" s="74"/>
      <c r="E786" s="70"/>
      <c r="F786" s="75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</row>
    <row r="787">
      <c r="A787" s="70"/>
      <c r="B787" s="70"/>
      <c r="C787" s="74"/>
      <c r="D787" s="74"/>
      <c r="E787" s="70"/>
      <c r="F787" s="75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</row>
    <row r="788">
      <c r="A788" s="70"/>
      <c r="B788" s="70"/>
      <c r="C788" s="74"/>
      <c r="D788" s="74"/>
      <c r="E788" s="70"/>
      <c r="F788" s="75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</row>
    <row r="789">
      <c r="A789" s="70"/>
      <c r="B789" s="70"/>
      <c r="C789" s="74"/>
      <c r="D789" s="74"/>
      <c r="E789" s="70"/>
      <c r="F789" s="75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</row>
    <row r="790">
      <c r="A790" s="70"/>
      <c r="B790" s="70"/>
      <c r="C790" s="74"/>
      <c r="D790" s="74"/>
      <c r="E790" s="70"/>
      <c r="F790" s="75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</row>
    <row r="791">
      <c r="A791" s="70"/>
      <c r="B791" s="70"/>
      <c r="C791" s="74"/>
      <c r="D791" s="74"/>
      <c r="E791" s="70"/>
      <c r="F791" s="75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</row>
    <row r="792">
      <c r="A792" s="70"/>
      <c r="B792" s="70"/>
      <c r="C792" s="74"/>
      <c r="D792" s="74"/>
      <c r="E792" s="70"/>
      <c r="F792" s="75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</row>
    <row r="793">
      <c r="A793" s="70"/>
      <c r="B793" s="70"/>
      <c r="C793" s="74"/>
      <c r="D793" s="74"/>
      <c r="E793" s="70"/>
      <c r="F793" s="75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</row>
    <row r="794">
      <c r="A794" s="70"/>
      <c r="B794" s="70"/>
      <c r="C794" s="74"/>
      <c r="D794" s="74"/>
      <c r="E794" s="70"/>
      <c r="F794" s="75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</row>
    <row r="795">
      <c r="A795" s="70"/>
      <c r="B795" s="70"/>
      <c r="C795" s="74"/>
      <c r="D795" s="74"/>
      <c r="E795" s="70"/>
      <c r="F795" s="75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</row>
    <row r="796">
      <c r="A796" s="70"/>
      <c r="B796" s="70"/>
      <c r="C796" s="74"/>
      <c r="D796" s="74"/>
      <c r="E796" s="70"/>
      <c r="F796" s="75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</row>
    <row r="797">
      <c r="A797" s="70"/>
      <c r="B797" s="70"/>
      <c r="C797" s="74"/>
      <c r="D797" s="74"/>
      <c r="E797" s="70"/>
      <c r="F797" s="75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</row>
    <row r="798">
      <c r="A798" s="70"/>
      <c r="B798" s="70"/>
      <c r="C798" s="74"/>
      <c r="D798" s="74"/>
      <c r="E798" s="70"/>
      <c r="F798" s="75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</row>
    <row r="799">
      <c r="A799" s="70"/>
      <c r="B799" s="70"/>
      <c r="C799" s="74"/>
      <c r="D799" s="74"/>
      <c r="E799" s="70"/>
      <c r="F799" s="75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</row>
    <row r="800">
      <c r="A800" s="70"/>
      <c r="B800" s="70"/>
      <c r="C800" s="74"/>
      <c r="D800" s="74"/>
      <c r="E800" s="70"/>
      <c r="F800" s="75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</row>
    <row r="801">
      <c r="A801" s="70"/>
      <c r="B801" s="70"/>
      <c r="C801" s="74"/>
      <c r="D801" s="74"/>
      <c r="E801" s="70"/>
      <c r="F801" s="75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</row>
    <row r="802">
      <c r="A802" s="70"/>
      <c r="B802" s="70"/>
      <c r="C802" s="74"/>
      <c r="D802" s="74"/>
      <c r="E802" s="70"/>
      <c r="F802" s="75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</row>
    <row r="803">
      <c r="A803" s="70"/>
      <c r="B803" s="70"/>
      <c r="C803" s="74"/>
      <c r="D803" s="74"/>
      <c r="E803" s="70"/>
      <c r="F803" s="75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</row>
    <row r="804">
      <c r="A804" s="70"/>
      <c r="B804" s="70"/>
      <c r="C804" s="74"/>
      <c r="D804" s="74"/>
      <c r="E804" s="70"/>
      <c r="F804" s="75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</row>
    <row r="805">
      <c r="A805" s="70"/>
      <c r="B805" s="70"/>
      <c r="C805" s="74"/>
      <c r="D805" s="74"/>
      <c r="E805" s="70"/>
      <c r="F805" s="75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</row>
    <row r="806">
      <c r="A806" s="70"/>
      <c r="B806" s="70"/>
      <c r="C806" s="74"/>
      <c r="D806" s="74"/>
      <c r="E806" s="70"/>
      <c r="F806" s="75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</row>
    <row r="807">
      <c r="A807" s="70"/>
      <c r="B807" s="70"/>
      <c r="C807" s="74"/>
      <c r="D807" s="74"/>
      <c r="E807" s="70"/>
      <c r="F807" s="75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</row>
    <row r="808">
      <c r="A808" s="70"/>
      <c r="B808" s="70"/>
      <c r="C808" s="74"/>
      <c r="D808" s="74"/>
      <c r="E808" s="70"/>
      <c r="F808" s="75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</row>
    <row r="809">
      <c r="A809" s="70"/>
      <c r="B809" s="70"/>
      <c r="C809" s="74"/>
      <c r="D809" s="74"/>
      <c r="E809" s="70"/>
      <c r="F809" s="75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</row>
    <row r="810">
      <c r="A810" s="70"/>
      <c r="B810" s="70"/>
      <c r="C810" s="74"/>
      <c r="D810" s="74"/>
      <c r="E810" s="70"/>
      <c r="F810" s="75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</row>
    <row r="811">
      <c r="A811" s="70"/>
      <c r="B811" s="70"/>
      <c r="C811" s="74"/>
      <c r="D811" s="74"/>
      <c r="E811" s="70"/>
      <c r="F811" s="75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</row>
    <row r="812">
      <c r="A812" s="70"/>
      <c r="B812" s="70"/>
      <c r="C812" s="74"/>
      <c r="D812" s="74"/>
      <c r="E812" s="70"/>
      <c r="F812" s="75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</row>
    <row r="813">
      <c r="A813" s="70"/>
      <c r="B813" s="70"/>
      <c r="C813" s="74"/>
      <c r="D813" s="74"/>
      <c r="E813" s="70"/>
      <c r="F813" s="75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</row>
    <row r="814">
      <c r="A814" s="70"/>
      <c r="B814" s="70"/>
      <c r="C814" s="74"/>
      <c r="D814" s="74"/>
      <c r="E814" s="70"/>
      <c r="F814" s="75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</row>
    <row r="815">
      <c r="A815" s="70"/>
      <c r="B815" s="70"/>
      <c r="C815" s="74"/>
      <c r="D815" s="74"/>
      <c r="E815" s="70"/>
      <c r="F815" s="75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</row>
    <row r="816">
      <c r="A816" s="70"/>
      <c r="B816" s="70"/>
      <c r="C816" s="74"/>
      <c r="D816" s="74"/>
      <c r="E816" s="70"/>
      <c r="F816" s="75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</row>
    <row r="817">
      <c r="A817" s="70"/>
      <c r="B817" s="70"/>
      <c r="C817" s="74"/>
      <c r="D817" s="74"/>
      <c r="E817" s="70"/>
      <c r="F817" s="75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</row>
    <row r="818">
      <c r="A818" s="70"/>
      <c r="B818" s="70"/>
      <c r="C818" s="74"/>
      <c r="D818" s="74"/>
      <c r="E818" s="70"/>
      <c r="F818" s="75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</row>
    <row r="819">
      <c r="A819" s="70"/>
      <c r="B819" s="70"/>
      <c r="C819" s="74"/>
      <c r="D819" s="74"/>
      <c r="E819" s="70"/>
      <c r="F819" s="75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</row>
    <row r="820">
      <c r="A820" s="70"/>
      <c r="B820" s="70"/>
      <c r="C820" s="74"/>
      <c r="D820" s="74"/>
      <c r="E820" s="70"/>
      <c r="F820" s="75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</row>
    <row r="821">
      <c r="A821" s="70"/>
      <c r="B821" s="70"/>
      <c r="C821" s="74"/>
      <c r="D821" s="74"/>
      <c r="E821" s="70"/>
      <c r="F821" s="75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</row>
    <row r="822">
      <c r="A822" s="70"/>
      <c r="B822" s="70"/>
      <c r="C822" s="74"/>
      <c r="D822" s="74"/>
      <c r="E822" s="70"/>
      <c r="F822" s="75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</row>
    <row r="823">
      <c r="A823" s="70"/>
      <c r="B823" s="70"/>
      <c r="C823" s="74"/>
      <c r="D823" s="74"/>
      <c r="E823" s="70"/>
      <c r="F823" s="75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</row>
    <row r="824">
      <c r="A824" s="70"/>
      <c r="B824" s="70"/>
      <c r="C824" s="74"/>
      <c r="D824" s="74"/>
      <c r="E824" s="70"/>
      <c r="F824" s="75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</row>
    <row r="825">
      <c r="A825" s="70"/>
      <c r="B825" s="70"/>
      <c r="C825" s="74"/>
      <c r="D825" s="74"/>
      <c r="E825" s="70"/>
      <c r="F825" s="75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</row>
    <row r="826">
      <c r="A826" s="70"/>
      <c r="B826" s="70"/>
      <c r="C826" s="74"/>
      <c r="D826" s="74"/>
      <c r="E826" s="70"/>
      <c r="F826" s="75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</row>
    <row r="827">
      <c r="A827" s="70"/>
      <c r="B827" s="70"/>
      <c r="C827" s="74"/>
      <c r="D827" s="74"/>
      <c r="E827" s="70"/>
      <c r="F827" s="75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</row>
    <row r="828">
      <c r="A828" s="70"/>
      <c r="B828" s="70"/>
      <c r="C828" s="74"/>
      <c r="D828" s="74"/>
      <c r="E828" s="70"/>
      <c r="F828" s="75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</row>
    <row r="829">
      <c r="A829" s="70"/>
      <c r="B829" s="70"/>
      <c r="C829" s="74"/>
      <c r="D829" s="74"/>
      <c r="E829" s="70"/>
      <c r="F829" s="75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</row>
    <row r="830">
      <c r="A830" s="70"/>
      <c r="B830" s="70"/>
      <c r="C830" s="74"/>
      <c r="D830" s="74"/>
      <c r="E830" s="70"/>
      <c r="F830" s="75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</row>
    <row r="831">
      <c r="A831" s="70"/>
      <c r="B831" s="70"/>
      <c r="C831" s="74"/>
      <c r="D831" s="74"/>
      <c r="E831" s="70"/>
      <c r="F831" s="75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</row>
    <row r="832">
      <c r="A832" s="70"/>
      <c r="B832" s="70"/>
      <c r="C832" s="74"/>
      <c r="D832" s="74"/>
      <c r="E832" s="70"/>
      <c r="F832" s="75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</row>
    <row r="833">
      <c r="A833" s="70"/>
      <c r="B833" s="70"/>
      <c r="C833" s="74"/>
      <c r="D833" s="74"/>
      <c r="E833" s="70"/>
      <c r="F833" s="75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</row>
    <row r="834">
      <c r="A834" s="70"/>
      <c r="B834" s="70"/>
      <c r="C834" s="74"/>
      <c r="D834" s="74"/>
      <c r="E834" s="70"/>
      <c r="F834" s="75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</row>
    <row r="835">
      <c r="A835" s="70"/>
      <c r="B835" s="70"/>
      <c r="C835" s="74"/>
      <c r="D835" s="74"/>
      <c r="E835" s="70"/>
      <c r="F835" s="75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</row>
    <row r="836">
      <c r="A836" s="70"/>
      <c r="B836" s="70"/>
      <c r="C836" s="74"/>
      <c r="D836" s="74"/>
      <c r="E836" s="70"/>
      <c r="F836" s="75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</row>
    <row r="837">
      <c r="A837" s="70"/>
      <c r="B837" s="70"/>
      <c r="C837" s="74"/>
      <c r="D837" s="74"/>
      <c r="E837" s="70"/>
      <c r="F837" s="75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</row>
    <row r="838">
      <c r="A838" s="70"/>
      <c r="B838" s="70"/>
      <c r="C838" s="74"/>
      <c r="D838" s="74"/>
      <c r="E838" s="70"/>
      <c r="F838" s="75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</row>
    <row r="839">
      <c r="A839" s="70"/>
      <c r="B839" s="70"/>
      <c r="C839" s="74"/>
      <c r="D839" s="74"/>
      <c r="E839" s="70"/>
      <c r="F839" s="75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</row>
    <row r="840">
      <c r="A840" s="70"/>
      <c r="B840" s="70"/>
      <c r="C840" s="74"/>
      <c r="D840" s="74"/>
      <c r="E840" s="70"/>
      <c r="F840" s="75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</row>
    <row r="841">
      <c r="A841" s="70"/>
      <c r="B841" s="70"/>
      <c r="C841" s="74"/>
      <c r="D841" s="74"/>
      <c r="E841" s="70"/>
      <c r="F841" s="75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</row>
    <row r="842">
      <c r="A842" s="70"/>
      <c r="B842" s="70"/>
      <c r="C842" s="74"/>
      <c r="D842" s="74"/>
      <c r="E842" s="70"/>
      <c r="F842" s="75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</row>
    <row r="843">
      <c r="A843" s="70"/>
      <c r="B843" s="70"/>
      <c r="C843" s="74"/>
      <c r="D843" s="74"/>
      <c r="E843" s="70"/>
      <c r="F843" s="75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</row>
    <row r="844">
      <c r="A844" s="70"/>
      <c r="B844" s="70"/>
      <c r="C844" s="74"/>
      <c r="D844" s="74"/>
      <c r="E844" s="70"/>
      <c r="F844" s="75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</row>
    <row r="845">
      <c r="A845" s="70"/>
      <c r="B845" s="70"/>
      <c r="C845" s="74"/>
      <c r="D845" s="74"/>
      <c r="E845" s="70"/>
      <c r="F845" s="75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</row>
    <row r="846">
      <c r="A846" s="70"/>
      <c r="B846" s="70"/>
      <c r="C846" s="74"/>
      <c r="D846" s="74"/>
      <c r="E846" s="70"/>
      <c r="F846" s="75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</row>
    <row r="847">
      <c r="A847" s="70"/>
      <c r="B847" s="70"/>
      <c r="C847" s="74"/>
      <c r="D847" s="74"/>
      <c r="E847" s="70"/>
      <c r="F847" s="75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</row>
    <row r="848">
      <c r="A848" s="70"/>
      <c r="B848" s="70"/>
      <c r="C848" s="74"/>
      <c r="D848" s="74"/>
      <c r="E848" s="70"/>
      <c r="F848" s="75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</row>
    <row r="849">
      <c r="A849" s="70"/>
      <c r="B849" s="70"/>
      <c r="C849" s="74"/>
      <c r="D849" s="74"/>
      <c r="E849" s="70"/>
      <c r="F849" s="75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</row>
    <row r="850">
      <c r="A850" s="70"/>
      <c r="B850" s="70"/>
      <c r="C850" s="74"/>
      <c r="D850" s="74"/>
      <c r="E850" s="70"/>
      <c r="F850" s="75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</row>
    <row r="851">
      <c r="A851" s="70"/>
      <c r="B851" s="70"/>
      <c r="C851" s="74"/>
      <c r="D851" s="74"/>
      <c r="E851" s="70"/>
      <c r="F851" s="75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</row>
    <row r="852">
      <c r="A852" s="70"/>
      <c r="B852" s="70"/>
      <c r="C852" s="74"/>
      <c r="D852" s="74"/>
      <c r="E852" s="70"/>
      <c r="F852" s="75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</row>
    <row r="853">
      <c r="A853" s="70"/>
      <c r="B853" s="70"/>
      <c r="C853" s="74"/>
      <c r="D853" s="74"/>
      <c r="E853" s="70"/>
      <c r="F853" s="75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</row>
    <row r="854">
      <c r="A854" s="70"/>
      <c r="B854" s="70"/>
      <c r="C854" s="74"/>
      <c r="D854" s="74"/>
      <c r="E854" s="70"/>
      <c r="F854" s="75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</row>
    <row r="855">
      <c r="A855" s="70"/>
      <c r="B855" s="70"/>
      <c r="C855" s="74"/>
      <c r="D855" s="74"/>
      <c r="E855" s="70"/>
      <c r="F855" s="75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</row>
    <row r="856">
      <c r="A856" s="70"/>
      <c r="B856" s="70"/>
      <c r="C856" s="74"/>
      <c r="D856" s="74"/>
      <c r="E856" s="70"/>
      <c r="F856" s="75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</row>
    <row r="857">
      <c r="A857" s="70"/>
      <c r="B857" s="70"/>
      <c r="C857" s="74"/>
      <c r="D857" s="74"/>
      <c r="E857" s="70"/>
      <c r="F857" s="75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</row>
    <row r="858">
      <c r="A858" s="70"/>
      <c r="B858" s="70"/>
      <c r="C858" s="74"/>
      <c r="D858" s="74"/>
      <c r="E858" s="70"/>
      <c r="F858" s="75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</row>
    <row r="859">
      <c r="A859" s="70"/>
      <c r="B859" s="70"/>
      <c r="C859" s="74"/>
      <c r="D859" s="74"/>
      <c r="E859" s="70"/>
      <c r="F859" s="75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</row>
    <row r="860">
      <c r="A860" s="70"/>
      <c r="B860" s="70"/>
      <c r="C860" s="74"/>
      <c r="D860" s="74"/>
      <c r="E860" s="70"/>
      <c r="F860" s="75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</row>
    <row r="861">
      <c r="A861" s="70"/>
      <c r="B861" s="70"/>
      <c r="C861" s="74"/>
      <c r="D861" s="74"/>
      <c r="E861" s="70"/>
      <c r="F861" s="75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</row>
    <row r="862">
      <c r="A862" s="70"/>
      <c r="B862" s="70"/>
      <c r="C862" s="74"/>
      <c r="D862" s="74"/>
      <c r="E862" s="70"/>
      <c r="F862" s="75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</row>
    <row r="863">
      <c r="A863" s="70"/>
      <c r="B863" s="70"/>
      <c r="C863" s="74"/>
      <c r="D863" s="74"/>
      <c r="E863" s="70"/>
      <c r="F863" s="75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</row>
    <row r="864">
      <c r="A864" s="70"/>
      <c r="B864" s="70"/>
      <c r="C864" s="74"/>
      <c r="D864" s="74"/>
      <c r="E864" s="70"/>
      <c r="F864" s="75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</row>
    <row r="865">
      <c r="A865" s="70"/>
      <c r="B865" s="70"/>
      <c r="C865" s="74"/>
      <c r="D865" s="74"/>
      <c r="E865" s="70"/>
      <c r="F865" s="75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</row>
    <row r="866">
      <c r="A866" s="70"/>
      <c r="B866" s="70"/>
      <c r="C866" s="74"/>
      <c r="D866" s="74"/>
      <c r="E866" s="70"/>
      <c r="F866" s="75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</row>
    <row r="867">
      <c r="A867" s="70"/>
      <c r="B867" s="70"/>
      <c r="C867" s="74"/>
      <c r="D867" s="74"/>
      <c r="E867" s="70"/>
      <c r="F867" s="75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</row>
    <row r="868">
      <c r="A868" s="70"/>
      <c r="B868" s="70"/>
      <c r="C868" s="74"/>
      <c r="D868" s="74"/>
      <c r="E868" s="70"/>
      <c r="F868" s="75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</row>
    <row r="869">
      <c r="A869" s="70"/>
      <c r="B869" s="70"/>
      <c r="C869" s="74"/>
      <c r="D869" s="74"/>
      <c r="E869" s="70"/>
      <c r="F869" s="75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</row>
    <row r="870">
      <c r="A870" s="70"/>
      <c r="B870" s="70"/>
      <c r="C870" s="74"/>
      <c r="D870" s="74"/>
      <c r="E870" s="70"/>
      <c r="F870" s="75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</row>
    <row r="871">
      <c r="A871" s="70"/>
      <c r="B871" s="70"/>
      <c r="C871" s="74"/>
      <c r="D871" s="74"/>
      <c r="E871" s="70"/>
      <c r="F871" s="75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</row>
    <row r="872">
      <c r="A872" s="70"/>
      <c r="B872" s="70"/>
      <c r="C872" s="74"/>
      <c r="D872" s="74"/>
      <c r="E872" s="70"/>
      <c r="F872" s="75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</row>
    <row r="873">
      <c r="A873" s="70"/>
      <c r="B873" s="70"/>
      <c r="C873" s="74"/>
      <c r="D873" s="74"/>
      <c r="E873" s="70"/>
      <c r="F873" s="75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</row>
    <row r="874">
      <c r="A874" s="70"/>
      <c r="B874" s="70"/>
      <c r="C874" s="74"/>
      <c r="D874" s="74"/>
      <c r="E874" s="70"/>
      <c r="F874" s="75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</row>
    <row r="875">
      <c r="A875" s="70"/>
      <c r="B875" s="70"/>
      <c r="C875" s="74"/>
      <c r="D875" s="74"/>
      <c r="E875" s="70"/>
      <c r="F875" s="75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</row>
    <row r="876">
      <c r="A876" s="70"/>
      <c r="B876" s="70"/>
      <c r="C876" s="74"/>
      <c r="D876" s="74"/>
      <c r="E876" s="70"/>
      <c r="F876" s="75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</row>
    <row r="877">
      <c r="A877" s="70"/>
      <c r="B877" s="70"/>
      <c r="C877" s="74"/>
      <c r="D877" s="74"/>
      <c r="E877" s="70"/>
      <c r="F877" s="75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</row>
    <row r="878">
      <c r="A878" s="70"/>
      <c r="B878" s="70"/>
      <c r="C878" s="74"/>
      <c r="D878" s="74"/>
      <c r="E878" s="70"/>
      <c r="F878" s="75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</row>
    <row r="879">
      <c r="A879" s="70"/>
      <c r="B879" s="70"/>
      <c r="C879" s="74"/>
      <c r="D879" s="74"/>
      <c r="E879" s="70"/>
      <c r="F879" s="75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</row>
    <row r="880">
      <c r="A880" s="70"/>
      <c r="B880" s="70"/>
      <c r="C880" s="74"/>
      <c r="D880" s="74"/>
      <c r="E880" s="70"/>
      <c r="F880" s="75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</row>
    <row r="881">
      <c r="A881" s="70"/>
      <c r="B881" s="70"/>
      <c r="C881" s="74"/>
      <c r="D881" s="74"/>
      <c r="E881" s="70"/>
      <c r="F881" s="75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</row>
    <row r="882">
      <c r="A882" s="70"/>
      <c r="B882" s="70"/>
      <c r="C882" s="74"/>
      <c r="D882" s="74"/>
      <c r="E882" s="70"/>
      <c r="F882" s="75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</row>
    <row r="883">
      <c r="A883" s="70"/>
      <c r="B883" s="70"/>
      <c r="C883" s="74"/>
      <c r="D883" s="74"/>
      <c r="E883" s="70"/>
      <c r="F883" s="75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</row>
    <row r="884">
      <c r="A884" s="70"/>
      <c r="B884" s="70"/>
      <c r="C884" s="74"/>
      <c r="D884" s="74"/>
      <c r="E884" s="70"/>
      <c r="F884" s="75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</row>
    <row r="885">
      <c r="A885" s="70"/>
      <c r="B885" s="70"/>
      <c r="C885" s="74"/>
      <c r="D885" s="74"/>
      <c r="E885" s="70"/>
      <c r="F885" s="75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</row>
    <row r="886">
      <c r="A886" s="70"/>
      <c r="B886" s="70"/>
      <c r="C886" s="74"/>
      <c r="D886" s="74"/>
      <c r="E886" s="70"/>
      <c r="F886" s="75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</row>
    <row r="887">
      <c r="A887" s="70"/>
      <c r="B887" s="70"/>
      <c r="C887" s="74"/>
      <c r="D887" s="74"/>
      <c r="E887" s="70"/>
      <c r="F887" s="75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</row>
    <row r="888">
      <c r="A888" s="70"/>
      <c r="B888" s="70"/>
      <c r="C888" s="74"/>
      <c r="D888" s="74"/>
      <c r="E888" s="70"/>
      <c r="F888" s="75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</row>
    <row r="889">
      <c r="A889" s="70"/>
      <c r="B889" s="70"/>
      <c r="C889" s="74"/>
      <c r="D889" s="74"/>
      <c r="E889" s="70"/>
      <c r="F889" s="75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</row>
    <row r="890">
      <c r="A890" s="70"/>
      <c r="B890" s="70"/>
      <c r="C890" s="74"/>
      <c r="D890" s="74"/>
      <c r="E890" s="70"/>
      <c r="F890" s="75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</row>
    <row r="891">
      <c r="A891" s="70"/>
      <c r="B891" s="70"/>
      <c r="C891" s="74"/>
      <c r="D891" s="74"/>
      <c r="E891" s="70"/>
      <c r="F891" s="75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</row>
    <row r="892">
      <c r="A892" s="70"/>
      <c r="B892" s="70"/>
      <c r="C892" s="74"/>
      <c r="D892" s="74"/>
      <c r="E892" s="70"/>
      <c r="F892" s="75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</row>
    <row r="893">
      <c r="A893" s="70"/>
      <c r="B893" s="70"/>
      <c r="C893" s="74"/>
      <c r="D893" s="74"/>
      <c r="E893" s="70"/>
      <c r="F893" s="75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</row>
    <row r="894">
      <c r="A894" s="70"/>
      <c r="B894" s="70"/>
      <c r="C894" s="74"/>
      <c r="D894" s="74"/>
      <c r="E894" s="70"/>
      <c r="F894" s="75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</row>
    <row r="895">
      <c r="A895" s="70"/>
      <c r="B895" s="70"/>
      <c r="C895" s="74"/>
      <c r="D895" s="74"/>
      <c r="E895" s="70"/>
      <c r="F895" s="75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</row>
    <row r="896">
      <c r="A896" s="70"/>
      <c r="B896" s="70"/>
      <c r="C896" s="74"/>
      <c r="D896" s="74"/>
      <c r="E896" s="70"/>
      <c r="F896" s="75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</row>
    <row r="897">
      <c r="A897" s="70"/>
      <c r="B897" s="70"/>
      <c r="C897" s="74"/>
      <c r="D897" s="74"/>
      <c r="E897" s="70"/>
      <c r="F897" s="75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</row>
    <row r="898">
      <c r="A898" s="70"/>
      <c r="B898" s="70"/>
      <c r="C898" s="74"/>
      <c r="D898" s="74"/>
      <c r="E898" s="70"/>
      <c r="F898" s="75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</row>
    <row r="899">
      <c r="A899" s="70"/>
      <c r="B899" s="70"/>
      <c r="C899" s="74"/>
      <c r="D899" s="74"/>
      <c r="E899" s="70"/>
      <c r="F899" s="75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</row>
    <row r="900">
      <c r="A900" s="70"/>
      <c r="B900" s="70"/>
      <c r="C900" s="74"/>
      <c r="D900" s="74"/>
      <c r="E900" s="70"/>
      <c r="F900" s="75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</row>
    <row r="901">
      <c r="A901" s="70"/>
      <c r="B901" s="70"/>
      <c r="C901" s="74"/>
      <c r="D901" s="74"/>
      <c r="E901" s="70"/>
      <c r="F901" s="75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</row>
    <row r="902">
      <c r="A902" s="70"/>
      <c r="B902" s="70"/>
      <c r="C902" s="74"/>
      <c r="D902" s="74"/>
      <c r="E902" s="70"/>
      <c r="F902" s="75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</row>
    <row r="903">
      <c r="A903" s="70"/>
      <c r="B903" s="70"/>
      <c r="C903" s="74"/>
      <c r="D903" s="74"/>
      <c r="E903" s="70"/>
      <c r="F903" s="75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</row>
    <row r="904">
      <c r="A904" s="70"/>
      <c r="B904" s="70"/>
      <c r="C904" s="74"/>
      <c r="D904" s="74"/>
      <c r="E904" s="70"/>
      <c r="F904" s="75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</row>
    <row r="905">
      <c r="A905" s="70"/>
      <c r="B905" s="70"/>
      <c r="C905" s="74"/>
      <c r="D905" s="74"/>
      <c r="E905" s="70"/>
      <c r="F905" s="75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</row>
    <row r="906">
      <c r="A906" s="70"/>
      <c r="B906" s="70"/>
      <c r="C906" s="74"/>
      <c r="D906" s="74"/>
      <c r="E906" s="70"/>
      <c r="F906" s="75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</row>
    <row r="907">
      <c r="A907" s="70"/>
      <c r="B907" s="70"/>
      <c r="C907" s="74"/>
      <c r="D907" s="74"/>
      <c r="E907" s="70"/>
      <c r="F907" s="75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</row>
    <row r="908">
      <c r="A908" s="70"/>
      <c r="B908" s="70"/>
      <c r="C908" s="74"/>
      <c r="D908" s="74"/>
      <c r="E908" s="70"/>
      <c r="F908" s="75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</row>
    <row r="909">
      <c r="A909" s="70"/>
      <c r="B909" s="70"/>
      <c r="C909" s="74"/>
      <c r="D909" s="74"/>
      <c r="E909" s="70"/>
      <c r="F909" s="75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</row>
    <row r="910">
      <c r="A910" s="70"/>
      <c r="B910" s="70"/>
      <c r="C910" s="74"/>
      <c r="D910" s="74"/>
      <c r="E910" s="70"/>
      <c r="F910" s="75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</row>
    <row r="911">
      <c r="A911" s="70"/>
      <c r="B911" s="70"/>
      <c r="C911" s="74"/>
      <c r="D911" s="74"/>
      <c r="E911" s="70"/>
      <c r="F911" s="75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</row>
    <row r="912">
      <c r="A912" s="70"/>
      <c r="B912" s="70"/>
      <c r="C912" s="74"/>
      <c r="D912" s="74"/>
      <c r="E912" s="70"/>
      <c r="F912" s="75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</row>
    <row r="913">
      <c r="A913" s="70"/>
      <c r="B913" s="70"/>
      <c r="C913" s="74"/>
      <c r="D913" s="74"/>
      <c r="E913" s="70"/>
      <c r="F913" s="75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</row>
    <row r="914">
      <c r="A914" s="70"/>
      <c r="B914" s="70"/>
      <c r="C914" s="74"/>
      <c r="D914" s="74"/>
      <c r="E914" s="70"/>
      <c r="F914" s="75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</row>
    <row r="915">
      <c r="A915" s="70"/>
      <c r="B915" s="70"/>
      <c r="C915" s="74"/>
      <c r="D915" s="74"/>
      <c r="E915" s="70"/>
      <c r="F915" s="75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</row>
    <row r="916">
      <c r="A916" s="70"/>
      <c r="B916" s="70"/>
      <c r="C916" s="74"/>
      <c r="D916" s="74"/>
      <c r="E916" s="70"/>
      <c r="F916" s="75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</row>
    <row r="917">
      <c r="A917" s="70"/>
      <c r="B917" s="70"/>
      <c r="C917" s="74"/>
      <c r="D917" s="74"/>
      <c r="E917" s="70"/>
      <c r="F917" s="75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</row>
    <row r="918">
      <c r="A918" s="70"/>
      <c r="B918" s="70"/>
      <c r="C918" s="74"/>
      <c r="D918" s="74"/>
      <c r="E918" s="70"/>
      <c r="F918" s="75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</row>
    <row r="919">
      <c r="A919" s="70"/>
      <c r="B919" s="70"/>
      <c r="C919" s="74"/>
      <c r="D919" s="74"/>
      <c r="E919" s="70"/>
      <c r="F919" s="75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</row>
    <row r="920">
      <c r="A920" s="70"/>
      <c r="B920" s="70"/>
      <c r="C920" s="74"/>
      <c r="D920" s="74"/>
      <c r="E920" s="70"/>
      <c r="F920" s="75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</row>
    <row r="921">
      <c r="A921" s="70"/>
      <c r="B921" s="70"/>
      <c r="C921" s="74"/>
      <c r="D921" s="74"/>
      <c r="E921" s="70"/>
      <c r="F921" s="75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</row>
    <row r="922">
      <c r="A922" s="70"/>
      <c r="B922" s="70"/>
      <c r="C922" s="74"/>
      <c r="D922" s="74"/>
      <c r="E922" s="70"/>
      <c r="F922" s="75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</row>
    <row r="923">
      <c r="A923" s="70"/>
      <c r="B923" s="70"/>
      <c r="C923" s="74"/>
      <c r="D923" s="74"/>
      <c r="E923" s="70"/>
      <c r="F923" s="75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</row>
    <row r="924">
      <c r="A924" s="70"/>
      <c r="B924" s="70"/>
      <c r="C924" s="74"/>
      <c r="D924" s="74"/>
      <c r="E924" s="70"/>
      <c r="F924" s="75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</row>
    <row r="925">
      <c r="A925" s="70"/>
      <c r="B925" s="70"/>
      <c r="C925" s="74"/>
      <c r="D925" s="74"/>
      <c r="E925" s="70"/>
      <c r="F925" s="75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</row>
    <row r="926">
      <c r="A926" s="70"/>
      <c r="B926" s="70"/>
      <c r="C926" s="74"/>
      <c r="D926" s="74"/>
      <c r="E926" s="70"/>
      <c r="F926" s="75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</row>
    <row r="927">
      <c r="A927" s="70"/>
      <c r="B927" s="70"/>
      <c r="C927" s="74"/>
      <c r="D927" s="74"/>
      <c r="E927" s="70"/>
      <c r="F927" s="75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</row>
    <row r="928">
      <c r="A928" s="70"/>
      <c r="B928" s="70"/>
      <c r="C928" s="74"/>
      <c r="D928" s="74"/>
      <c r="E928" s="70"/>
      <c r="F928" s="75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</row>
    <row r="929">
      <c r="A929" s="70"/>
      <c r="B929" s="70"/>
      <c r="C929" s="74"/>
      <c r="D929" s="74"/>
      <c r="E929" s="70"/>
      <c r="F929" s="75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</row>
    <row r="930">
      <c r="A930" s="70"/>
      <c r="B930" s="70"/>
      <c r="C930" s="74"/>
      <c r="D930" s="74"/>
      <c r="E930" s="70"/>
      <c r="F930" s="75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</row>
    <row r="931">
      <c r="A931" s="70"/>
      <c r="B931" s="70"/>
      <c r="C931" s="74"/>
      <c r="D931" s="74"/>
      <c r="E931" s="70"/>
      <c r="F931" s="75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</row>
    <row r="932">
      <c r="A932" s="70"/>
      <c r="B932" s="70"/>
      <c r="C932" s="74"/>
      <c r="D932" s="74"/>
      <c r="E932" s="70"/>
      <c r="F932" s="75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</row>
    <row r="933">
      <c r="A933" s="70"/>
      <c r="B933" s="70"/>
      <c r="C933" s="74"/>
      <c r="D933" s="74"/>
      <c r="E933" s="70"/>
      <c r="F933" s="75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</row>
    <row r="934">
      <c r="A934" s="70"/>
      <c r="B934" s="70"/>
      <c r="C934" s="74"/>
      <c r="D934" s="74"/>
      <c r="E934" s="70"/>
      <c r="F934" s="75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</row>
    <row r="935">
      <c r="A935" s="70"/>
      <c r="B935" s="70"/>
      <c r="C935" s="74"/>
      <c r="D935" s="74"/>
      <c r="E935" s="70"/>
      <c r="F935" s="75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</row>
    <row r="936">
      <c r="A936" s="70"/>
      <c r="B936" s="70"/>
      <c r="C936" s="74"/>
      <c r="D936" s="74"/>
      <c r="E936" s="70"/>
      <c r="F936" s="75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</row>
    <row r="937">
      <c r="A937" s="70"/>
      <c r="B937" s="70"/>
      <c r="C937" s="74"/>
      <c r="D937" s="74"/>
      <c r="E937" s="70"/>
      <c r="F937" s="75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</row>
    <row r="938">
      <c r="A938" s="70"/>
      <c r="B938" s="70"/>
      <c r="C938" s="74"/>
      <c r="D938" s="74"/>
      <c r="E938" s="70"/>
      <c r="F938" s="75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</row>
    <row r="939">
      <c r="A939" s="70"/>
      <c r="B939" s="70"/>
      <c r="C939" s="74"/>
      <c r="D939" s="74"/>
      <c r="E939" s="70"/>
      <c r="F939" s="75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</row>
    <row r="940">
      <c r="A940" s="70"/>
      <c r="B940" s="70"/>
      <c r="C940" s="74"/>
      <c r="D940" s="74"/>
      <c r="E940" s="70"/>
      <c r="F940" s="75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</row>
    <row r="941">
      <c r="A941" s="70"/>
      <c r="B941" s="70"/>
      <c r="C941" s="74"/>
      <c r="D941" s="74"/>
      <c r="E941" s="70"/>
      <c r="F941" s="75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</row>
    <row r="942">
      <c r="A942" s="70"/>
      <c r="B942" s="70"/>
      <c r="C942" s="74"/>
      <c r="D942" s="74"/>
      <c r="E942" s="70"/>
      <c r="F942" s="75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</row>
    <row r="943">
      <c r="A943" s="70"/>
      <c r="B943" s="70"/>
      <c r="C943" s="74"/>
      <c r="D943" s="74"/>
      <c r="E943" s="70"/>
      <c r="F943" s="75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</row>
    <row r="944">
      <c r="A944" s="70"/>
      <c r="B944" s="70"/>
      <c r="C944" s="74"/>
      <c r="D944" s="74"/>
      <c r="E944" s="70"/>
      <c r="F944" s="75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</row>
    <row r="945">
      <c r="A945" s="70"/>
      <c r="B945" s="70"/>
      <c r="C945" s="74"/>
      <c r="D945" s="74"/>
      <c r="E945" s="70"/>
      <c r="F945" s="75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</row>
    <row r="946">
      <c r="A946" s="70"/>
      <c r="B946" s="70"/>
      <c r="C946" s="74"/>
      <c r="D946" s="74"/>
      <c r="E946" s="70"/>
      <c r="F946" s="75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</row>
    <row r="947">
      <c r="A947" s="70"/>
      <c r="B947" s="70"/>
      <c r="C947" s="74"/>
      <c r="D947" s="74"/>
      <c r="E947" s="70"/>
      <c r="F947" s="75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</row>
    <row r="948">
      <c r="A948" s="70"/>
      <c r="B948" s="70"/>
      <c r="C948" s="74"/>
      <c r="D948" s="74"/>
      <c r="E948" s="70"/>
      <c r="F948" s="75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</row>
    <row r="949">
      <c r="A949" s="70"/>
      <c r="B949" s="70"/>
      <c r="C949" s="74"/>
      <c r="D949" s="74"/>
      <c r="E949" s="70"/>
      <c r="F949" s="75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</row>
    <row r="950">
      <c r="A950" s="70"/>
      <c r="B950" s="70"/>
      <c r="C950" s="74"/>
      <c r="D950" s="74"/>
      <c r="E950" s="70"/>
      <c r="F950" s="75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</row>
    <row r="951">
      <c r="A951" s="70"/>
      <c r="B951" s="70"/>
      <c r="C951" s="74"/>
      <c r="D951" s="74"/>
      <c r="E951" s="70"/>
      <c r="F951" s="75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</row>
    <row r="952">
      <c r="A952" s="70"/>
      <c r="B952" s="70"/>
      <c r="C952" s="74"/>
      <c r="D952" s="74"/>
      <c r="E952" s="70"/>
      <c r="F952" s="75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</row>
    <row r="953">
      <c r="A953" s="70"/>
      <c r="B953" s="70"/>
      <c r="C953" s="74"/>
      <c r="D953" s="74"/>
      <c r="E953" s="70"/>
      <c r="F953" s="75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</row>
    <row r="954">
      <c r="A954" s="70"/>
      <c r="B954" s="70"/>
      <c r="C954" s="74"/>
      <c r="D954" s="74"/>
      <c r="E954" s="70"/>
      <c r="F954" s="75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</row>
    <row r="955">
      <c r="A955" s="70"/>
      <c r="B955" s="70"/>
      <c r="C955" s="74"/>
      <c r="D955" s="74"/>
      <c r="E955" s="70"/>
      <c r="F955" s="75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</row>
    <row r="956">
      <c r="A956" s="70"/>
      <c r="B956" s="70"/>
      <c r="C956" s="74"/>
      <c r="D956" s="74"/>
      <c r="E956" s="70"/>
      <c r="F956" s="75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</row>
    <row r="957">
      <c r="A957" s="70"/>
      <c r="B957" s="70"/>
      <c r="C957" s="74"/>
      <c r="D957" s="74"/>
      <c r="E957" s="70"/>
      <c r="F957" s="75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</row>
    <row r="958">
      <c r="A958" s="70"/>
      <c r="B958" s="70"/>
      <c r="C958" s="74"/>
      <c r="D958" s="74"/>
      <c r="E958" s="70"/>
      <c r="F958" s="75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</row>
    <row r="959">
      <c r="A959" s="70"/>
      <c r="B959" s="70"/>
      <c r="C959" s="74"/>
      <c r="D959" s="74"/>
      <c r="E959" s="70"/>
      <c r="F959" s="75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</row>
    <row r="960">
      <c r="A960" s="70"/>
      <c r="B960" s="70"/>
      <c r="C960" s="74"/>
      <c r="D960" s="74"/>
      <c r="E960" s="70"/>
      <c r="F960" s="75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</row>
    <row r="961">
      <c r="A961" s="70"/>
      <c r="B961" s="70"/>
      <c r="C961" s="74"/>
      <c r="D961" s="74"/>
      <c r="E961" s="70"/>
      <c r="F961" s="75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</row>
    <row r="962">
      <c r="A962" s="70"/>
      <c r="B962" s="70"/>
      <c r="C962" s="74"/>
      <c r="D962" s="74"/>
      <c r="E962" s="70"/>
      <c r="F962" s="75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</row>
    <row r="963">
      <c r="A963" s="70"/>
      <c r="B963" s="70"/>
      <c r="C963" s="74"/>
      <c r="D963" s="74"/>
      <c r="E963" s="70"/>
      <c r="F963" s="75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</row>
    <row r="964">
      <c r="A964" s="70"/>
      <c r="B964" s="70"/>
      <c r="C964" s="74"/>
      <c r="D964" s="74"/>
      <c r="E964" s="70"/>
      <c r="F964" s="75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</row>
    <row r="965">
      <c r="A965" s="70"/>
      <c r="B965" s="70"/>
      <c r="C965" s="74"/>
      <c r="D965" s="74"/>
      <c r="E965" s="70"/>
      <c r="F965" s="75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</row>
    <row r="966">
      <c r="A966" s="70"/>
      <c r="B966" s="70"/>
      <c r="C966" s="74"/>
      <c r="D966" s="74"/>
      <c r="E966" s="70"/>
      <c r="F966" s="75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</row>
    <row r="967">
      <c r="A967" s="70"/>
      <c r="B967" s="70"/>
      <c r="C967" s="74"/>
      <c r="D967" s="74"/>
      <c r="E967" s="70"/>
      <c r="F967" s="75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</row>
    <row r="968">
      <c r="A968" s="70"/>
      <c r="B968" s="70"/>
      <c r="C968" s="74"/>
      <c r="D968" s="74"/>
      <c r="E968" s="70"/>
      <c r="F968" s="75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</row>
    <row r="969">
      <c r="A969" s="70"/>
      <c r="B969" s="70"/>
      <c r="C969" s="74"/>
      <c r="D969" s="74"/>
      <c r="E969" s="70"/>
      <c r="F969" s="75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</row>
    <row r="970">
      <c r="A970" s="70"/>
      <c r="B970" s="70"/>
      <c r="C970" s="74"/>
      <c r="D970" s="74"/>
      <c r="E970" s="70"/>
      <c r="F970" s="75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</row>
    <row r="971">
      <c r="A971" s="70"/>
      <c r="B971" s="70"/>
      <c r="C971" s="74"/>
      <c r="D971" s="74"/>
      <c r="E971" s="70"/>
      <c r="F971" s="75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</row>
    <row r="972">
      <c r="A972" s="70"/>
      <c r="B972" s="70"/>
      <c r="C972" s="74"/>
      <c r="D972" s="74"/>
      <c r="E972" s="70"/>
      <c r="F972" s="75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</row>
    <row r="973">
      <c r="A973" s="70"/>
      <c r="B973" s="70"/>
      <c r="C973" s="74"/>
      <c r="D973" s="74"/>
      <c r="E973" s="70"/>
      <c r="F973" s="75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</row>
    <row r="974">
      <c r="A974" s="70"/>
      <c r="B974" s="70"/>
      <c r="C974" s="74"/>
      <c r="D974" s="74"/>
      <c r="E974" s="70"/>
      <c r="F974" s="75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</row>
    <row r="975">
      <c r="A975" s="70"/>
      <c r="B975" s="70"/>
      <c r="C975" s="74"/>
      <c r="D975" s="74"/>
      <c r="E975" s="70"/>
      <c r="F975" s="75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</row>
    <row r="976">
      <c r="A976" s="70"/>
      <c r="B976" s="70"/>
      <c r="C976" s="74"/>
      <c r="D976" s="74"/>
      <c r="E976" s="70"/>
      <c r="F976" s="75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</row>
    <row r="977">
      <c r="A977" s="70"/>
      <c r="B977" s="70"/>
      <c r="C977" s="74"/>
      <c r="D977" s="74"/>
      <c r="E977" s="70"/>
      <c r="F977" s="75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</row>
    <row r="978">
      <c r="A978" s="70"/>
      <c r="B978" s="70"/>
      <c r="C978" s="74"/>
      <c r="D978" s="74"/>
      <c r="E978" s="70"/>
      <c r="F978" s="75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</row>
    <row r="979">
      <c r="A979" s="70"/>
      <c r="B979" s="70"/>
      <c r="C979" s="74"/>
      <c r="D979" s="74"/>
      <c r="E979" s="70"/>
      <c r="F979" s="75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</row>
    <row r="980">
      <c r="A980" s="70"/>
      <c r="B980" s="70"/>
      <c r="C980" s="74"/>
      <c r="D980" s="74"/>
      <c r="E980" s="70"/>
      <c r="F980" s="75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</row>
    <row r="981">
      <c r="A981" s="70"/>
      <c r="B981" s="70"/>
      <c r="C981" s="74"/>
      <c r="D981" s="74"/>
      <c r="E981" s="70"/>
      <c r="F981" s="75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</row>
    <row r="982">
      <c r="A982" s="70"/>
      <c r="B982" s="70"/>
      <c r="C982" s="74"/>
      <c r="D982" s="74"/>
      <c r="E982" s="70"/>
      <c r="F982" s="75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</row>
    <row r="983">
      <c r="A983" s="70"/>
      <c r="B983" s="70"/>
      <c r="C983" s="74"/>
      <c r="D983" s="74"/>
      <c r="E983" s="70"/>
      <c r="F983" s="75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</row>
    <row r="984">
      <c r="A984" s="70"/>
      <c r="B984" s="70"/>
      <c r="C984" s="74"/>
      <c r="D984" s="74"/>
      <c r="E984" s="70"/>
      <c r="F984" s="75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</row>
    <row r="985">
      <c r="A985" s="70"/>
      <c r="B985" s="70"/>
      <c r="C985" s="74"/>
      <c r="D985" s="74"/>
      <c r="E985" s="70"/>
      <c r="F985" s="75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</row>
    <row r="986">
      <c r="A986" s="70"/>
      <c r="B986" s="70"/>
      <c r="C986" s="74"/>
      <c r="D986" s="74"/>
      <c r="E986" s="70"/>
      <c r="F986" s="75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</row>
    <row r="987">
      <c r="A987" s="70"/>
      <c r="B987" s="70"/>
      <c r="C987" s="74"/>
      <c r="D987" s="74"/>
      <c r="E987" s="70"/>
      <c r="F987" s="75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</row>
    <row r="988">
      <c r="A988" s="70"/>
      <c r="B988" s="70"/>
      <c r="C988" s="74"/>
      <c r="D988" s="74"/>
      <c r="E988" s="70"/>
      <c r="F988" s="75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</row>
    <row r="989">
      <c r="A989" s="70"/>
      <c r="B989" s="70"/>
      <c r="C989" s="74"/>
      <c r="D989" s="74"/>
      <c r="E989" s="70"/>
      <c r="F989" s="75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</row>
    <row r="990">
      <c r="A990" s="70"/>
      <c r="B990" s="70"/>
      <c r="C990" s="74"/>
      <c r="D990" s="74"/>
      <c r="E990" s="70"/>
      <c r="F990" s="75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</row>
    <row r="991">
      <c r="A991" s="70"/>
      <c r="B991" s="70"/>
      <c r="C991" s="74"/>
      <c r="D991" s="74"/>
      <c r="E991" s="70"/>
      <c r="F991" s="75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</row>
    <row r="992">
      <c r="A992" s="70"/>
      <c r="B992" s="70"/>
      <c r="C992" s="74"/>
      <c r="D992" s="74"/>
      <c r="E992" s="70"/>
      <c r="F992" s="75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</row>
    <row r="993">
      <c r="A993" s="70"/>
      <c r="B993" s="70"/>
      <c r="C993" s="74"/>
      <c r="D993" s="74"/>
      <c r="E993" s="70"/>
      <c r="F993" s="75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</row>
    <row r="994">
      <c r="A994" s="70"/>
      <c r="B994" s="70"/>
      <c r="C994" s="74"/>
      <c r="D994" s="74"/>
      <c r="E994" s="70"/>
      <c r="F994" s="75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</row>
    <row r="995">
      <c r="A995" s="70"/>
      <c r="B995" s="70"/>
      <c r="C995" s="74"/>
      <c r="D995" s="74"/>
      <c r="E995" s="70"/>
      <c r="F995" s="75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</row>
    <row r="996">
      <c r="A996" s="70"/>
      <c r="B996" s="70"/>
      <c r="C996" s="74"/>
      <c r="D996" s="74"/>
      <c r="E996" s="70"/>
      <c r="F996" s="75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</row>
    <row r="997">
      <c r="A997" s="70"/>
      <c r="B997" s="70"/>
      <c r="C997" s="74"/>
      <c r="D997" s="74"/>
      <c r="E997" s="70"/>
      <c r="F997" s="75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</row>
    <row r="998">
      <c r="A998" s="70"/>
      <c r="B998" s="70"/>
      <c r="C998" s="74"/>
      <c r="D998" s="74"/>
      <c r="E998" s="70"/>
      <c r="F998" s="75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</row>
    <row r="999">
      <c r="A999" s="70"/>
      <c r="B999" s="70"/>
      <c r="C999" s="74"/>
      <c r="D999" s="74"/>
      <c r="E999" s="70"/>
      <c r="F999" s="75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</row>
    <row r="1000">
      <c r="A1000" s="70"/>
      <c r="B1000" s="70"/>
      <c r="C1000" s="74"/>
      <c r="D1000" s="74"/>
      <c r="E1000" s="70"/>
      <c r="F1000" s="75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</row>
    <row r="1001">
      <c r="A1001" s="70"/>
      <c r="B1001" s="70"/>
      <c r="C1001" s="74"/>
      <c r="D1001" s="74"/>
      <c r="E1001" s="70"/>
      <c r="F1001" s="75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</row>
    <row r="1002">
      <c r="A1002" s="70"/>
      <c r="B1002" s="70"/>
      <c r="C1002" s="74"/>
      <c r="D1002" s="74"/>
      <c r="E1002" s="70"/>
      <c r="F1002" s="75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</row>
    <row r="1003">
      <c r="A1003" s="70"/>
      <c r="B1003" s="70"/>
      <c r="C1003" s="74"/>
      <c r="D1003" s="74"/>
      <c r="E1003" s="70"/>
      <c r="F1003" s="75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</row>
    <row r="1004">
      <c r="A1004" s="70"/>
      <c r="B1004" s="70"/>
      <c r="C1004" s="74"/>
      <c r="D1004" s="74"/>
      <c r="E1004" s="70"/>
      <c r="F1004" s="75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</row>
    <row r="1005">
      <c r="A1005" s="70"/>
      <c r="B1005" s="70"/>
      <c r="C1005" s="74"/>
      <c r="D1005" s="74"/>
      <c r="E1005" s="70"/>
      <c r="F1005" s="75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</row>
    <row r="1006">
      <c r="A1006" s="70"/>
      <c r="B1006" s="70"/>
      <c r="C1006" s="74"/>
      <c r="D1006" s="74"/>
      <c r="E1006" s="70"/>
      <c r="F1006" s="75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</row>
    <row r="1007">
      <c r="A1007" s="70"/>
      <c r="B1007" s="70"/>
      <c r="C1007" s="74"/>
      <c r="D1007" s="74"/>
      <c r="E1007" s="70"/>
      <c r="F1007" s="75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</row>
    <row r="1008">
      <c r="A1008" s="70"/>
      <c r="B1008" s="70"/>
      <c r="C1008" s="74"/>
      <c r="D1008" s="74"/>
      <c r="E1008" s="70"/>
      <c r="F1008" s="75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</row>
  </sheetData>
  <hyperlinks>
    <hyperlink r:id="rId1" ref="L12"/>
    <hyperlink r:id="rId2" ref="L13"/>
    <hyperlink r:id="rId3" ref="L14"/>
    <hyperlink r:id="rId4" ref="L19"/>
    <hyperlink r:id="rId5" ref="L20"/>
    <hyperlink r:id="rId6" ref="L26"/>
    <hyperlink r:id="rId7" ref="L27"/>
    <hyperlink r:id="rId8" ref="L28"/>
    <hyperlink r:id="rId9" ref="L33"/>
    <hyperlink r:id="rId10" ref="L37"/>
    <hyperlink r:id="rId11" ref="L38"/>
    <hyperlink r:id="rId12" ref="L39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3" max="3" width="36.14"/>
    <col customWidth="1" min="12" max="12" width="44.14"/>
    <col customWidth="1" min="13" max="13" width="68.86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6" t="s">
        <v>13</v>
      </c>
      <c r="N1" s="2"/>
      <c r="O1" s="2"/>
      <c r="P1" s="1" t="s">
        <v>173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3" t="s">
        <v>81</v>
      </c>
      <c r="B2" s="40"/>
      <c r="C2" s="40"/>
      <c r="D2" s="11"/>
      <c r="E2" s="9">
        <v>1.0</v>
      </c>
      <c r="F2" s="84"/>
      <c r="G2" s="84" t="s">
        <v>174</v>
      </c>
      <c r="H2" s="9"/>
      <c r="I2" s="9"/>
      <c r="J2" s="13"/>
      <c r="K2" s="9"/>
      <c r="L2" s="27"/>
      <c r="M2" s="26" t="str">
        <f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http://taeyoonchoi.com/poetic-computation</v>
      </c>
      <c r="N2" s="27"/>
      <c r="O2" s="27"/>
      <c r="P2" s="33" t="s">
        <v>175</v>
      </c>
      <c r="Q2" s="33" t="s">
        <v>176</v>
      </c>
      <c r="R2" s="33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83"/>
      <c r="B3" s="40"/>
      <c r="C3" s="40"/>
      <c r="D3" s="11"/>
      <c r="E3" s="9"/>
      <c r="F3" s="84"/>
      <c r="G3" s="84"/>
      <c r="H3" s="9"/>
      <c r="I3" s="9"/>
      <c r="J3" s="13"/>
      <c r="K3" s="9"/>
      <c r="L3" s="27"/>
      <c r="M3" s="26"/>
      <c r="N3" s="27"/>
      <c r="O3" s="27"/>
      <c r="P3" s="33"/>
      <c r="Q3" s="33"/>
      <c r="R3" s="33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85" t="s">
        <v>81</v>
      </c>
      <c r="B4" s="86" t="s">
        <v>177</v>
      </c>
      <c r="C4" s="40"/>
      <c r="D4" s="11"/>
      <c r="E4" s="9">
        <v>2.0</v>
      </c>
      <c r="F4" s="9"/>
      <c r="G4" s="9">
        <v>2014.0</v>
      </c>
      <c r="H4" s="9" t="s">
        <v>178</v>
      </c>
      <c r="I4" s="9"/>
      <c r="J4" s="13"/>
      <c r="K4" s="9"/>
      <c r="L4" s="35" t="s">
        <v>179</v>
      </c>
      <c r="M4" s="26" t="str">
        <f>if(E4=3, concatenate("http://taeyoonchoi.com/",lower(substitute(A4," ","-")),"/",lower(substitute(B4," ","-")),"/",lower(substitute(D4," ","-"))),if(E4=2,concatenate("http://taeyoonchoi.com/",lower(substitute(A4," ","-")),"/",lower(substitute(B4," ","-"))),concatenate("http://taeyoonchoi.com/",lower(substitute(A4," ","-")))))</f>
        <v>http://taeyoonchoi.com/poetic-computation/handmade-computer</v>
      </c>
      <c r="N4" s="27"/>
      <c r="O4" s="27"/>
      <c r="P4" s="27"/>
      <c r="Q4" s="27"/>
      <c r="R4" s="33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52" t="s">
        <v>81</v>
      </c>
      <c r="B5" s="52" t="s">
        <v>177</v>
      </c>
      <c r="C5" s="87" t="s">
        <v>180</v>
      </c>
      <c r="D5" s="52" t="s">
        <v>181</v>
      </c>
      <c r="E5" s="88">
        <v>2.0</v>
      </c>
      <c r="F5" s="89"/>
      <c r="G5" s="89"/>
      <c r="H5" s="52"/>
      <c r="I5" s="90"/>
      <c r="J5" s="90"/>
      <c r="K5" s="90"/>
      <c r="L5" s="91"/>
      <c r="M5" s="58"/>
      <c r="N5" s="27"/>
      <c r="O5" s="27"/>
      <c r="P5" s="27"/>
      <c r="Q5" s="27"/>
      <c r="R5" s="33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9" t="s">
        <v>81</v>
      </c>
      <c r="B6" s="40" t="s">
        <v>177</v>
      </c>
      <c r="C6" s="40" t="s">
        <v>182</v>
      </c>
      <c r="D6" s="11" t="s">
        <v>183</v>
      </c>
      <c r="E6" s="9">
        <v>3.0</v>
      </c>
      <c r="F6" s="9"/>
      <c r="G6" s="9">
        <v>2017.0</v>
      </c>
      <c r="H6" s="9" t="s">
        <v>184</v>
      </c>
      <c r="I6" s="9" t="s">
        <v>185</v>
      </c>
      <c r="J6" s="13"/>
      <c r="K6" s="9" t="s">
        <v>186</v>
      </c>
      <c r="L6" s="27"/>
      <c r="M6" s="26" t="str">
        <f t="shared" ref="M6:M13" si="1">if(E6=3, concatenate("http://taeyoonchoi.com/",lower(substitute(A6," ","-")),"/",lower(substitute(B6," ","-")),"/",lower(substitute(D6," ","-"))),if(E6=2,concatenate("http://taeyoonchoi.com/",lower(substitute(A6," ","-")),"/",lower(substitute(B6," ","-"))),concatenate("http://taeyoonchoi.com/",lower(substitute(A6," ","-")))))</f>
        <v>http://taeyoonchoi.com/poetic-computation/handmade-computer/1bit-computer-kit</v>
      </c>
      <c r="N6" s="27"/>
      <c r="O6" s="27"/>
      <c r="P6" s="27"/>
      <c r="Q6" s="27"/>
      <c r="R6" s="33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9" t="s">
        <v>81</v>
      </c>
      <c r="B7" s="40" t="s">
        <v>177</v>
      </c>
      <c r="C7" s="40" t="s">
        <v>187</v>
      </c>
      <c r="D7" s="11" t="s">
        <v>188</v>
      </c>
      <c r="E7" s="9">
        <v>3.0</v>
      </c>
      <c r="F7" s="9"/>
      <c r="G7" s="9">
        <v>2017.0</v>
      </c>
      <c r="H7" s="9" t="s">
        <v>40</v>
      </c>
      <c r="I7" s="13"/>
      <c r="J7" s="9" t="s">
        <v>189</v>
      </c>
      <c r="K7" s="9" t="s">
        <v>101</v>
      </c>
      <c r="L7" s="27"/>
      <c r="M7" s="26" t="str">
        <f t="shared" si="1"/>
        <v>http://taeyoonchoi.com/poetic-computation/handmade-computer/1bit-computer-workshop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53" t="s">
        <v>81</v>
      </c>
      <c r="B8" s="53" t="s">
        <v>177</v>
      </c>
      <c r="C8" s="87" t="s">
        <v>190</v>
      </c>
      <c r="D8" s="87" t="s">
        <v>191</v>
      </c>
      <c r="E8" s="54">
        <v>3.0</v>
      </c>
      <c r="F8" s="53"/>
      <c r="G8" s="54">
        <v>2015.0</v>
      </c>
      <c r="H8" s="53" t="s">
        <v>184</v>
      </c>
      <c r="I8" s="76"/>
      <c r="J8" s="76"/>
      <c r="K8" s="76"/>
      <c r="L8" s="58"/>
      <c r="M8" s="56" t="str">
        <f t="shared" si="1"/>
        <v>http://taeyoonchoi.com/poetic-computation/handmade-computer/bit-shifter</v>
      </c>
      <c r="N8" s="5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52" t="s">
        <v>81</v>
      </c>
      <c r="B9" s="52" t="s">
        <v>177</v>
      </c>
      <c r="C9" s="52" t="s">
        <v>192</v>
      </c>
      <c r="D9" s="52" t="s">
        <v>193</v>
      </c>
      <c r="E9" s="88">
        <v>3.0</v>
      </c>
      <c r="F9" s="52"/>
      <c r="G9" s="88">
        <v>2015.0</v>
      </c>
      <c r="H9" s="52" t="s">
        <v>184</v>
      </c>
      <c r="I9" s="90"/>
      <c r="J9" s="90"/>
      <c r="K9" s="90"/>
      <c r="L9" s="58"/>
      <c r="M9" s="56" t="str">
        <f t="shared" si="1"/>
        <v>http://taeyoonchoi.com/poetic-computation/handmade-computer/finite-state-machine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52" t="s">
        <v>81</v>
      </c>
      <c r="B10" s="52" t="s">
        <v>177</v>
      </c>
      <c r="C10" s="52" t="s">
        <v>194</v>
      </c>
      <c r="D10" s="52" t="s">
        <v>195</v>
      </c>
      <c r="E10" s="88">
        <v>3.0</v>
      </c>
      <c r="F10" s="52"/>
      <c r="G10" s="88">
        <v>2015.0</v>
      </c>
      <c r="H10" s="52" t="s">
        <v>184</v>
      </c>
      <c r="I10" s="90"/>
      <c r="J10" s="90"/>
      <c r="K10" s="90"/>
      <c r="L10" s="77" t="s">
        <v>196</v>
      </c>
      <c r="M10" s="56" t="str">
        <f t="shared" si="1"/>
        <v>http://taeyoonchoi.com/poetic-computation/handmade-computer/8bit-ram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A11" s="9" t="s">
        <v>81</v>
      </c>
      <c r="B11" s="40" t="s">
        <v>177</v>
      </c>
      <c r="C11" s="44" t="s">
        <v>197</v>
      </c>
      <c r="D11" s="11" t="s">
        <v>198</v>
      </c>
      <c r="E11" s="9">
        <v>3.0</v>
      </c>
      <c r="F11" s="9"/>
      <c r="G11" s="9">
        <v>2017.0</v>
      </c>
      <c r="H11" s="9" t="s">
        <v>199</v>
      </c>
      <c r="I11" s="9" t="s">
        <v>200</v>
      </c>
      <c r="J11" s="92" t="s">
        <v>201</v>
      </c>
      <c r="K11" s="9" t="s">
        <v>186</v>
      </c>
      <c r="L11" s="27"/>
      <c r="M11" s="26" t="str">
        <f t="shared" si="1"/>
        <v>http://taeyoonchoi.com/poetic-computation/handmade-computer/avant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>
      <c r="A12" s="52" t="s">
        <v>81</v>
      </c>
      <c r="B12" s="93" t="s">
        <v>177</v>
      </c>
      <c r="C12" s="94" t="s">
        <v>202</v>
      </c>
      <c r="D12" s="91"/>
      <c r="E12" s="95">
        <v>3.0</v>
      </c>
      <c r="F12" s="91"/>
      <c r="G12" s="91"/>
      <c r="H12" s="91"/>
      <c r="I12" s="58"/>
      <c r="J12" s="58"/>
      <c r="K12" s="58"/>
      <c r="L12" s="77" t="s">
        <v>203</v>
      </c>
      <c r="M12" s="77" t="str">
        <f t="shared" si="1"/>
        <v>http://taeyoonchoi.com/poetic-computation/handmade-computer/</v>
      </c>
      <c r="N12" s="5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>
      <c r="A13" s="52" t="s">
        <v>81</v>
      </c>
      <c r="B13" s="52" t="s">
        <v>177</v>
      </c>
      <c r="C13" s="52" t="s">
        <v>204</v>
      </c>
      <c r="D13" s="52" t="s">
        <v>205</v>
      </c>
      <c r="E13" s="88">
        <v>3.0</v>
      </c>
      <c r="F13" s="96"/>
      <c r="G13" s="97">
        <v>41791.0</v>
      </c>
      <c r="H13" s="52" t="s">
        <v>88</v>
      </c>
      <c r="I13" s="53"/>
      <c r="J13" s="53" t="s">
        <v>206</v>
      </c>
      <c r="K13" s="53"/>
      <c r="L13" s="77" t="s">
        <v>207</v>
      </c>
      <c r="M13" s="77" t="str">
        <f t="shared" si="1"/>
        <v>http://taeyoonchoi.com/poetic-computation/handmade-computer/making-handmade-computer-students</v>
      </c>
      <c r="N13" s="58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>
      <c r="A14" s="52" t="s">
        <v>81</v>
      </c>
      <c r="B14" s="52" t="s">
        <v>177</v>
      </c>
      <c r="C14" s="87" t="s">
        <v>208</v>
      </c>
      <c r="D14" s="87" t="s">
        <v>209</v>
      </c>
      <c r="E14" s="98">
        <v>3.0</v>
      </c>
      <c r="F14" s="96"/>
      <c r="G14" s="98">
        <v>2012.0</v>
      </c>
      <c r="H14" s="52"/>
      <c r="I14" s="53"/>
      <c r="J14" s="53"/>
      <c r="K14" s="87" t="s">
        <v>101</v>
      </c>
      <c r="L14" s="99" t="s">
        <v>210</v>
      </c>
      <c r="M14" s="77"/>
      <c r="N14" s="58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>
      <c r="A15" s="52" t="s">
        <v>81</v>
      </c>
      <c r="B15" s="52" t="s">
        <v>177</v>
      </c>
      <c r="C15" s="87" t="s">
        <v>211</v>
      </c>
      <c r="D15" s="87" t="s">
        <v>212</v>
      </c>
      <c r="E15" s="98">
        <v>3.0</v>
      </c>
      <c r="F15" s="96"/>
      <c r="G15" s="98">
        <v>2012.0</v>
      </c>
      <c r="H15" s="52"/>
      <c r="I15" s="53"/>
      <c r="J15" s="53"/>
      <c r="K15" s="53"/>
      <c r="L15" s="77"/>
      <c r="M15" s="77"/>
      <c r="N15" s="58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>
      <c r="A16" s="52"/>
      <c r="B16" s="52"/>
      <c r="C16" s="52"/>
      <c r="D16" s="52"/>
      <c r="E16" s="88"/>
      <c r="F16" s="96"/>
      <c r="G16" s="97"/>
      <c r="H16" s="52"/>
      <c r="I16" s="53"/>
      <c r="J16" s="53"/>
      <c r="K16" s="53"/>
      <c r="L16" s="77"/>
      <c r="M16" s="77"/>
      <c r="N16" s="58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ht="1.5" customHeight="1">
      <c r="A17" s="9"/>
      <c r="B17" s="44"/>
      <c r="C17" s="40"/>
      <c r="D17" s="11"/>
      <c r="E17" s="9"/>
      <c r="F17" s="9"/>
      <c r="G17" s="9"/>
      <c r="H17" s="9"/>
      <c r="I17" s="13"/>
      <c r="J17" s="13"/>
      <c r="K17" s="13"/>
      <c r="L17" s="27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>
      <c r="A18" s="52"/>
      <c r="B18" s="100"/>
      <c r="C18" s="69"/>
      <c r="D18" s="91"/>
      <c r="E18" s="101"/>
      <c r="F18" s="91"/>
      <c r="G18" s="91"/>
      <c r="H18" s="91"/>
      <c r="I18" s="91"/>
      <c r="J18" s="91"/>
      <c r="K18" s="91"/>
      <c r="L18" s="102"/>
      <c r="M18" s="103"/>
      <c r="N18" s="58"/>
      <c r="O18" s="58"/>
      <c r="P18" s="33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>
      <c r="A19" s="53"/>
      <c r="B19" s="53"/>
      <c r="C19" s="53"/>
      <c r="D19" s="53"/>
      <c r="E19" s="54"/>
      <c r="F19" s="96"/>
      <c r="G19" s="97"/>
      <c r="H19" s="53"/>
      <c r="I19" s="53"/>
      <c r="J19" s="53"/>
      <c r="K19" s="53"/>
      <c r="L19" s="77"/>
      <c r="M19" s="103"/>
      <c r="N19" s="58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ht="1.5" customHeight="1">
      <c r="A20" s="9"/>
      <c r="B20" s="44"/>
      <c r="C20" s="44"/>
      <c r="D20" s="11"/>
      <c r="E20" s="9"/>
      <c r="F20" s="9"/>
      <c r="G20" s="9"/>
      <c r="H20" s="9"/>
      <c r="I20" s="13"/>
      <c r="J20" s="13"/>
      <c r="K20" s="13"/>
      <c r="L20" s="33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>
      <c r="A22" s="85" t="s">
        <v>81</v>
      </c>
      <c r="B22" s="85" t="s">
        <v>213</v>
      </c>
      <c r="C22" s="9"/>
      <c r="D22" s="11"/>
      <c r="E22" s="9">
        <v>2.0</v>
      </c>
      <c r="F22" s="9"/>
      <c r="G22" s="9">
        <v>2016.0</v>
      </c>
      <c r="H22" s="9" t="s">
        <v>88</v>
      </c>
      <c r="I22" s="9" t="s">
        <v>214</v>
      </c>
      <c r="J22" s="9" t="s">
        <v>116</v>
      </c>
      <c r="K22" s="13"/>
      <c r="L22" s="27"/>
      <c r="M22" s="26" t="str">
        <f t="shared" ref="M22:M31" si="2">if(E22=3, concatenate("http://taeyoonchoi.com/",lower(substitute(A22," ","-")),"/",lower(substitute(B22," ","-")),"/",lower(substitute(D22," ","-"))),if(E22=2,concatenate("http://taeyoonchoi.com/",lower(substitute(A22," ","-")),"/",lower(substitute(B22," ","-"))),concatenate("http://taeyoonchoi.com/",lower(substitute(A22," ","-")))))</f>
        <v>http://taeyoonchoi.com/poetic-computation/school-for-poetic-computation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>
      <c r="A23" s="9" t="s">
        <v>81</v>
      </c>
      <c r="B23" s="40" t="s">
        <v>213</v>
      </c>
      <c r="C23" s="40" t="s">
        <v>215</v>
      </c>
      <c r="D23" s="46" t="s">
        <v>216</v>
      </c>
      <c r="E23" s="57">
        <v>3.0</v>
      </c>
      <c r="F23" s="41"/>
      <c r="G23" s="41">
        <v>2018.0</v>
      </c>
      <c r="H23" s="40" t="s">
        <v>88</v>
      </c>
      <c r="I23" s="40" t="s">
        <v>217</v>
      </c>
      <c r="J23" s="40" t="s">
        <v>206</v>
      </c>
      <c r="K23" s="42"/>
      <c r="L23" s="104"/>
      <c r="M23" s="26" t="str">
        <f t="shared" si="2"/>
        <v>http://taeyoonchoi.com/poetic-computation/school-for-poetic-computation/handmade-comp-class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>
      <c r="A24" s="9" t="s">
        <v>81</v>
      </c>
      <c r="B24" s="40" t="s">
        <v>213</v>
      </c>
      <c r="C24" s="40" t="s">
        <v>218</v>
      </c>
      <c r="D24" s="46" t="s">
        <v>219</v>
      </c>
      <c r="E24" s="57">
        <v>3.0</v>
      </c>
      <c r="F24" s="41"/>
      <c r="G24" s="41">
        <v>2013.0</v>
      </c>
      <c r="H24" s="40" t="s">
        <v>88</v>
      </c>
      <c r="I24" s="40"/>
      <c r="J24" s="40" t="s">
        <v>206</v>
      </c>
      <c r="K24" s="42"/>
      <c r="L24" s="104"/>
      <c r="M24" s="26" t="str">
        <f t="shared" si="2"/>
        <v>http://taeyoonchoi.com/poetic-computation/school-for-poetic-computation/art-of-walking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>
      <c r="A25" s="9" t="s">
        <v>81</v>
      </c>
      <c r="B25" s="40" t="s">
        <v>213</v>
      </c>
      <c r="C25" s="40" t="s">
        <v>220</v>
      </c>
      <c r="D25" s="46" t="s">
        <v>221</v>
      </c>
      <c r="E25" s="57">
        <v>3.0</v>
      </c>
      <c r="F25" s="41"/>
      <c r="G25" s="41">
        <v>2016.0</v>
      </c>
      <c r="H25" s="40" t="s">
        <v>88</v>
      </c>
      <c r="I25" s="42"/>
      <c r="J25" s="42" t="s">
        <v>206</v>
      </c>
      <c r="K25" s="42"/>
      <c r="L25" s="104"/>
      <c r="M25" s="26" t="str">
        <f t="shared" si="2"/>
        <v>http://taeyoonchoi.com/poetic-computation/school-for-poetic-computation/concepts-and-theory-studio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>
      <c r="A26" s="9" t="s">
        <v>81</v>
      </c>
      <c r="B26" s="44" t="s">
        <v>213</v>
      </c>
      <c r="C26" s="44" t="s">
        <v>222</v>
      </c>
      <c r="D26" s="11" t="s">
        <v>223</v>
      </c>
      <c r="E26" s="9">
        <v>3.0</v>
      </c>
      <c r="F26" s="9"/>
      <c r="G26" s="9">
        <v>2016.0</v>
      </c>
      <c r="H26" s="9" t="s">
        <v>88</v>
      </c>
      <c r="I26" s="9" t="s">
        <v>224</v>
      </c>
      <c r="J26" s="9" t="s">
        <v>225</v>
      </c>
      <c r="K26" s="9" t="s">
        <v>101</v>
      </c>
      <c r="L26" s="35" t="s">
        <v>226</v>
      </c>
      <c r="M26" s="26" t="str">
        <f t="shared" si="2"/>
        <v>http://taeyoonchoi.com/poetic-computation/school-for-poetic-computation/poetic-science-fair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>
      <c r="A27" s="9" t="s">
        <v>81</v>
      </c>
      <c r="B27" s="44" t="s">
        <v>213</v>
      </c>
      <c r="C27" s="44" t="s">
        <v>227</v>
      </c>
      <c r="D27" s="11" t="s">
        <v>228</v>
      </c>
      <c r="E27" s="9">
        <v>3.0</v>
      </c>
      <c r="F27" s="9"/>
      <c r="G27" s="9">
        <v>2016.0</v>
      </c>
      <c r="H27" s="9" t="s">
        <v>88</v>
      </c>
      <c r="I27" s="9"/>
      <c r="J27" s="9" t="s">
        <v>206</v>
      </c>
      <c r="K27" s="9" t="s">
        <v>101</v>
      </c>
      <c r="L27" s="105" t="str">
        <f>HYPERLINK("http://taeyoonchoi.com/teaching/poetics-and-poli…s-of-computation/","http://taeyoonchoi.com/teaching/poetics-and-poli…s-of-computation/")</f>
        <v>http://taeyoonchoi.com/teaching/poetics-and-poli…s-of-computation/</v>
      </c>
      <c r="M27" s="26" t="str">
        <f t="shared" si="2"/>
        <v>http://taeyoonchoi.com/poetic-computation/school-for-poetic-computation/poetics-and-politics-of-comp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>
      <c r="A28" s="9" t="s">
        <v>81</v>
      </c>
      <c r="B28" s="44" t="s">
        <v>213</v>
      </c>
      <c r="C28" s="44" t="s">
        <v>229</v>
      </c>
      <c r="D28" s="11" t="s">
        <v>230</v>
      </c>
      <c r="E28" s="9">
        <v>3.0</v>
      </c>
      <c r="F28" s="9"/>
      <c r="G28" s="9">
        <v>2013.0</v>
      </c>
      <c r="H28" s="9" t="s">
        <v>88</v>
      </c>
      <c r="I28" s="9"/>
      <c r="J28" s="9" t="s">
        <v>206</v>
      </c>
      <c r="K28" s="9" t="s">
        <v>101</v>
      </c>
      <c r="L28" s="105" t="s">
        <v>231</v>
      </c>
      <c r="M28" s="26" t="str">
        <f t="shared" si="2"/>
        <v>http://taeyoonchoi.com/poetic-computation/school-for-poetic-computation/poetics-of-circuitry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>
      <c r="M29" s="26" t="str">
        <f t="shared" si="2"/>
        <v>http://taeyoonchoi.com/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>
      <c r="A30" s="106" t="s">
        <v>81</v>
      </c>
      <c r="B30" s="106" t="s">
        <v>232</v>
      </c>
      <c r="C30" s="107"/>
      <c r="D30" s="108" t="s">
        <v>233</v>
      </c>
      <c r="E30" s="108">
        <v>2.0</v>
      </c>
      <c r="F30" s="107"/>
      <c r="G30" s="108">
        <v>2017.0</v>
      </c>
      <c r="H30" s="108" t="s">
        <v>199</v>
      </c>
      <c r="I30" s="108" t="s">
        <v>234</v>
      </c>
      <c r="J30" s="107"/>
      <c r="K30" s="107"/>
      <c r="L30" s="107"/>
      <c r="M30" s="109" t="str">
        <f t="shared" si="2"/>
        <v>http://taeyoonchoi.com/poetic-computation/poetic-computation-reader</v>
      </c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>
      <c r="A31" s="110" t="s">
        <v>81</v>
      </c>
      <c r="B31" s="110" t="s">
        <v>232</v>
      </c>
      <c r="C31" s="43" t="s">
        <v>235</v>
      </c>
      <c r="D31" s="43" t="s">
        <v>236</v>
      </c>
      <c r="E31" s="43">
        <v>3.0</v>
      </c>
      <c r="G31" s="43">
        <v>2017.0</v>
      </c>
      <c r="H31" s="43" t="s">
        <v>237</v>
      </c>
      <c r="I31" s="43" t="s">
        <v>238</v>
      </c>
      <c r="J31" s="43" t="s">
        <v>239</v>
      </c>
      <c r="L31" s="111" t="s">
        <v>240</v>
      </c>
      <c r="M31" s="26" t="str">
        <f t="shared" si="2"/>
        <v>http://taeyoonchoi.com/poetic-computation/poetic-computation-reader/book-talk</v>
      </c>
      <c r="O31" s="27"/>
      <c r="P31" s="33" t="s">
        <v>241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>
      <c r="A33" s="106" t="s">
        <v>81</v>
      </c>
      <c r="B33" s="106" t="s">
        <v>242</v>
      </c>
      <c r="D33" s="43" t="s">
        <v>243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>
      <c r="A34" s="9" t="s">
        <v>81</v>
      </c>
      <c r="B34" s="40" t="s">
        <v>242</v>
      </c>
      <c r="C34" s="40" t="s">
        <v>40</v>
      </c>
      <c r="D34" s="46" t="s">
        <v>137</v>
      </c>
      <c r="E34" s="41">
        <v>3.0</v>
      </c>
      <c r="F34" s="41"/>
      <c r="G34" s="41">
        <v>2018.0</v>
      </c>
      <c r="H34" s="40" t="s">
        <v>88</v>
      </c>
      <c r="I34" s="42" t="s">
        <v>244</v>
      </c>
      <c r="J34" s="42"/>
      <c r="K34" s="42"/>
      <c r="L34" s="27"/>
      <c r="M34" s="26" t="str">
        <f>if(E34=3, concatenate("http://taeyoonchoi.com/",lower(substitute(A34," ","-")),"/",lower(substitute(B34," ","-")),"/",lower(substitute(D34," ","-"))),if(E34=2,concatenate("http://taeyoonchoi.com/",lower(substitute(A34," ","-")),"/",lower(substitute(B34," ","-"))),concatenate("http://taeyoonchoi.com/",lower(substitute(A34," ","-")))))</f>
        <v>http://taeyoonchoi.com/poetic-computation/uncomputable/workshop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>
      <c r="A35" s="9"/>
      <c r="B35" s="44"/>
      <c r="C35" s="44"/>
      <c r="D35" s="46"/>
      <c r="E35" s="44"/>
      <c r="F35" s="44"/>
      <c r="G35" s="44"/>
      <c r="H35" s="44"/>
      <c r="I35" s="42"/>
      <c r="J35" s="42"/>
      <c r="K35" s="42"/>
      <c r="L35" s="33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>
      <c r="A36" s="85" t="s">
        <v>81</v>
      </c>
      <c r="B36" s="86" t="s">
        <v>245</v>
      </c>
      <c r="C36" s="44"/>
      <c r="D36" s="46" t="s">
        <v>246</v>
      </c>
      <c r="E36" s="44">
        <v>2.0</v>
      </c>
      <c r="F36" s="44"/>
      <c r="G36" s="44">
        <v>2017.0</v>
      </c>
      <c r="H36" s="44"/>
      <c r="I36" s="42"/>
      <c r="J36" s="42"/>
      <c r="K36" s="42"/>
      <c r="L36" s="35" t="s">
        <v>247</v>
      </c>
      <c r="M36" s="26" t="str">
        <f>if(E36=3, concatenate("http://taeyoonchoi.com/",lower(substitute(A36," ","-")),"/",lower(substitute(B36," ","-")),"/",lower(substitute(D36," ","-"))),if(E36=2,concatenate("http://taeyoonchoi.com/",lower(substitute(A36," ","-")),"/",lower(substitute(B36," ","-"))),concatenate("http://taeyoonchoi.com/",lower(substitute(A36," ","-")))))</f>
        <v>http://taeyoonchoi.com/poetic-computation/cpu-dumplings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>
      <c r="A37" s="9"/>
      <c r="B37" s="44"/>
      <c r="C37" s="44"/>
      <c r="D37" s="46"/>
      <c r="E37" s="44"/>
      <c r="F37" s="44"/>
      <c r="G37" s="44"/>
      <c r="H37" s="44"/>
      <c r="I37" s="42"/>
      <c r="J37" s="42"/>
      <c r="K37" s="42"/>
      <c r="L37" s="27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8">
      <c r="A38" s="9"/>
      <c r="B38" s="44"/>
      <c r="C38" s="44"/>
      <c r="D38" s="46"/>
      <c r="E38" s="44"/>
      <c r="F38" s="44"/>
      <c r="G38" s="44">
        <v>2016.0</v>
      </c>
      <c r="H38" s="44"/>
      <c r="I38" s="42"/>
      <c r="J38" s="42"/>
      <c r="K38" s="42"/>
      <c r="L38" s="27"/>
      <c r="M38" s="26" t="str">
        <f t="shared" ref="M38:M40" si="3">if(E38=3, concatenate("http://taeyoonchoi.com/",lower(substitute(A38," ","-")),"/",lower(substitute(B38," ","-")),"/",lower(substitute(D38," ","-"))),if(E38=2,concatenate("http://taeyoonchoi.com/",lower(substitute(A38," ","-")),"/",lower(substitute(B38," ","-"))),concatenate("http://taeyoonchoi.com/",lower(substitute(A38," ","-")))))</f>
        <v>http://taeyoonchoi.com/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</row>
    <row r="39">
      <c r="A39" s="85" t="s">
        <v>81</v>
      </c>
      <c r="B39" s="86" t="s">
        <v>248</v>
      </c>
      <c r="C39" s="86" t="s">
        <v>249</v>
      </c>
      <c r="D39" s="46" t="s">
        <v>250</v>
      </c>
      <c r="E39" s="44">
        <v>2.0</v>
      </c>
      <c r="F39" s="44"/>
      <c r="G39" s="44">
        <v>2016.0</v>
      </c>
      <c r="H39" s="44" t="s">
        <v>131</v>
      </c>
      <c r="I39" s="42"/>
      <c r="J39" s="42"/>
      <c r="K39" s="42"/>
      <c r="L39" s="35" t="s">
        <v>251</v>
      </c>
      <c r="M39" s="26" t="str">
        <f t="shared" si="3"/>
        <v>http://taeyoonchoi.com/poetic-computation/errantic-poetry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>
      <c r="A40" s="9" t="s">
        <v>81</v>
      </c>
      <c r="B40" s="44" t="s">
        <v>248</v>
      </c>
      <c r="C40" s="44" t="s">
        <v>252</v>
      </c>
      <c r="D40" s="46" t="s">
        <v>253</v>
      </c>
      <c r="E40" s="44">
        <v>3.0</v>
      </c>
      <c r="F40" s="44"/>
      <c r="G40" s="44">
        <v>2016.0</v>
      </c>
      <c r="H40" s="44" t="s">
        <v>199</v>
      </c>
      <c r="I40" s="42"/>
      <c r="J40" s="42"/>
      <c r="K40" s="44" t="s">
        <v>254</v>
      </c>
      <c r="L40" s="21" t="s">
        <v>255</v>
      </c>
      <c r="M40" s="26" t="str">
        <f t="shared" si="3"/>
        <v>http://taeyoonchoi.com/poetic-computation/errantic-poetry/writing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</row>
    <row r="41">
      <c r="A41" s="9"/>
      <c r="B41" s="44"/>
      <c r="C41" s="44"/>
      <c r="D41" s="46"/>
      <c r="E41" s="44"/>
      <c r="F41" s="44"/>
      <c r="G41" s="44"/>
      <c r="H41" s="44"/>
      <c r="I41" s="42"/>
      <c r="J41" s="44"/>
      <c r="K41" s="42"/>
      <c r="L41" s="33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</row>
    <row r="42">
      <c r="A42" s="113" t="s">
        <v>81</v>
      </c>
      <c r="B42" s="113" t="s">
        <v>256</v>
      </c>
      <c r="C42" s="91"/>
      <c r="D42" s="91"/>
      <c r="E42" s="95">
        <v>2.0</v>
      </c>
      <c r="F42" s="91"/>
      <c r="G42" s="44"/>
      <c r="H42" s="44"/>
      <c r="I42" s="42"/>
      <c r="J42" s="44"/>
      <c r="K42" s="42"/>
      <c r="L42" s="33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</row>
    <row r="43">
      <c r="A43" s="52"/>
      <c r="B43" s="52"/>
      <c r="C43" s="90"/>
      <c r="D43" s="90"/>
      <c r="E43" s="95"/>
      <c r="F43" s="91"/>
      <c r="G43" s="44"/>
      <c r="H43" s="44"/>
      <c r="I43" s="42"/>
      <c r="J43" s="44"/>
      <c r="K43" s="42"/>
      <c r="L43" s="33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>
      <c r="A44" s="114" t="s">
        <v>81</v>
      </c>
      <c r="B44" s="114" t="s">
        <v>257</v>
      </c>
      <c r="C44" s="91"/>
      <c r="D44" s="115" t="s">
        <v>258</v>
      </c>
      <c r="E44" s="101">
        <v>2.0</v>
      </c>
      <c r="F44" s="91"/>
      <c r="G44" s="44"/>
      <c r="H44" s="44"/>
      <c r="I44" s="42"/>
      <c r="J44" s="44"/>
      <c r="K44" s="42"/>
      <c r="L44" s="33"/>
      <c r="M44" s="26" t="str">
        <f>if(E44=3, concatenate("http://taeyoonchoi.com/",lower(substitute(A44," ","-")),"/",lower(substitute(B44," ","-")),"/",lower(substitute(D44," ","-"))),if(E44=2,concatenate("http://taeyoonchoi.com/",lower(substitute(A44," ","-")),"/",lower(substitute(B44," ","-"))),concatenate("http://taeyoonchoi.com/",lower(substitute(A44," ","-")))))</f>
        <v>http://taeyoonchoi.com/poetic-computation/digital-poetics-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>
      <c r="A45" s="9"/>
      <c r="B45" s="40"/>
      <c r="C45" s="40"/>
      <c r="D45" s="46"/>
      <c r="E45" s="41"/>
      <c r="F45" s="40"/>
      <c r="G45" s="40"/>
      <c r="H45" s="40"/>
      <c r="I45" s="42"/>
      <c r="J45" s="42"/>
      <c r="K45" s="42"/>
      <c r="L45" s="116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</row>
    <row r="46">
      <c r="A46" s="86" t="s">
        <v>81</v>
      </c>
      <c r="B46" s="86" t="s">
        <v>259</v>
      </c>
      <c r="C46" s="86" t="s">
        <v>260</v>
      </c>
      <c r="D46" s="46" t="s">
        <v>261</v>
      </c>
      <c r="E46" s="57">
        <v>2.0</v>
      </c>
      <c r="F46" s="41"/>
      <c r="G46" s="41"/>
      <c r="H46" s="40"/>
      <c r="I46" s="42"/>
      <c r="J46" s="42"/>
      <c r="K46" s="42"/>
      <c r="L46" s="117"/>
      <c r="M46" s="26" t="str">
        <f t="shared" ref="M46:M48" si="4">if(E46=3, concatenate("http://taeyoonchoi.com/",lower(substitute(A46," ","-")),"/",lower(substitute(B46," ","-")),"/",lower(substitute(D46," ","-"))),if(E46=2,concatenate("http://taeyoonchoi.com/",lower(substitute(A46," ","-")),"/",lower(substitute(B46," ","-"))),concatenate("http://taeyoonchoi.com/",lower(substitute(A46," ","-")))))</f>
        <v>http://taeyoonchoi.com/poetic-computation/learning-to-teach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>
      <c r="A47" s="44" t="s">
        <v>81</v>
      </c>
      <c r="B47" s="44" t="s">
        <v>259</v>
      </c>
      <c r="C47" s="44">
        <v>2016.0</v>
      </c>
      <c r="D47" s="46">
        <v>2016.0</v>
      </c>
      <c r="E47" s="44">
        <v>3.0</v>
      </c>
      <c r="F47" s="40"/>
      <c r="G47" s="40"/>
      <c r="H47" s="44"/>
      <c r="I47" s="42"/>
      <c r="J47" s="44"/>
      <c r="K47" s="42"/>
      <c r="L47" s="33"/>
      <c r="M47" s="26" t="str">
        <f t="shared" si="4"/>
        <v>http://taeyoonchoi.com/poetic-computation/learning-to-teach/2016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>
      <c r="A48" s="44" t="s">
        <v>81</v>
      </c>
      <c r="B48" s="44" t="s">
        <v>259</v>
      </c>
      <c r="C48" s="44">
        <v>2017.0</v>
      </c>
      <c r="D48" s="46">
        <v>2017.0</v>
      </c>
      <c r="E48" s="57">
        <v>3.0</v>
      </c>
      <c r="F48" s="41"/>
      <c r="G48" s="41"/>
      <c r="H48" s="40"/>
      <c r="I48" s="42"/>
      <c r="J48" s="42"/>
      <c r="K48" s="42"/>
      <c r="L48" s="27"/>
      <c r="M48" s="26" t="str">
        <f t="shared" si="4"/>
        <v>http://taeyoonchoi.com/poetic-computation/learning-to-teach/2017</v>
      </c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>
      <c r="A49" s="44"/>
      <c r="B49" s="118"/>
      <c r="C49" s="117"/>
      <c r="D49" s="119"/>
      <c r="E49" s="118"/>
      <c r="F49" s="117"/>
      <c r="G49" s="117"/>
      <c r="H49" s="117"/>
      <c r="I49" s="104"/>
      <c r="J49" s="104"/>
      <c r="K49" s="104"/>
      <c r="L49" s="33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>
      <c r="A50" s="86" t="s">
        <v>81</v>
      </c>
      <c r="B50" s="86" t="s">
        <v>156</v>
      </c>
      <c r="C50" s="86" t="s">
        <v>260</v>
      </c>
      <c r="D50" s="119" t="s">
        <v>262</v>
      </c>
      <c r="E50" s="118">
        <v>2.0</v>
      </c>
      <c r="F50" s="117"/>
      <c r="G50" s="117"/>
      <c r="H50" s="117"/>
      <c r="I50" s="104"/>
      <c r="J50" s="104"/>
      <c r="K50" s="104"/>
      <c r="L50" s="35" t="s">
        <v>263</v>
      </c>
      <c r="M50" s="26" t="str">
        <f>if(E50=3, concatenate("http://taeyoonchoi.com/",lower(substitute(A50," ","-")),"/",lower(substitute(B50," ","-")),"/",lower(substitute(D50," ","-"))),if(E50=2,concatenate("http://taeyoonchoi.com/",lower(substitute(A50," ","-")),"/",lower(substitute(B50," ","-"))),concatenate("http://taeyoonchoi.com/",lower(substitute(A50," ","-")))))</f>
        <v>http://taeyoonchoi.com/poetic-computation/processing-community-day</v>
      </c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27"/>
      <c r="O51" s="27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</row>
    <row r="52">
      <c r="A52" s="121"/>
      <c r="B52" s="121" t="s">
        <v>264</v>
      </c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27"/>
      <c r="O52" s="27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</row>
    <row r="5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27"/>
      <c r="O53" s="27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</row>
    <row r="5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27"/>
      <c r="O54" s="27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</row>
    <row r="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27"/>
      <c r="O55" s="27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</row>
    <row r="5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27"/>
      <c r="O56" s="27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</row>
    <row r="57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27"/>
      <c r="O57" s="27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</row>
    <row r="58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27"/>
      <c r="O58" s="27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</row>
    <row r="59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27"/>
      <c r="O59" s="27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</row>
    <row r="60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27"/>
      <c r="O60" s="27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</row>
    <row r="61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27"/>
      <c r="O61" s="27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</row>
    <row r="62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27"/>
      <c r="O62" s="27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</row>
    <row r="6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27"/>
      <c r="O63" s="27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</row>
    <row r="6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27"/>
      <c r="O64" s="27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</row>
    <row r="6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27"/>
      <c r="O65" s="27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</row>
    <row r="6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27"/>
      <c r="O66" s="27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</row>
    <row r="67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27"/>
      <c r="O67" s="27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</row>
    <row r="68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27"/>
      <c r="O68" s="27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</row>
    <row r="69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27"/>
      <c r="O69" s="27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</row>
    <row r="70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27"/>
      <c r="O70" s="27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</row>
    <row r="71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27"/>
      <c r="O71" s="27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</row>
    <row r="72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27"/>
      <c r="O72" s="27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</row>
    <row r="73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27"/>
      <c r="O73" s="27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</row>
    <row r="7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27"/>
      <c r="O74" s="27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</row>
    <row r="7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27"/>
      <c r="O75" s="27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</row>
    <row r="7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27"/>
      <c r="O76" s="27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</row>
    <row r="77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27"/>
      <c r="O77" s="27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</row>
    <row r="78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27"/>
      <c r="O78" s="27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</row>
    <row r="79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27"/>
      <c r="O79" s="27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</row>
    <row r="80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27"/>
      <c r="O80" s="27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</row>
    <row r="81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27"/>
      <c r="O81" s="27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</row>
    <row r="82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27"/>
      <c r="O82" s="27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</row>
    <row r="83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27"/>
      <c r="O83" s="27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</row>
    <row r="8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27"/>
      <c r="O84" s="27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</row>
    <row r="8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27"/>
      <c r="O85" s="27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</row>
    <row r="8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27"/>
      <c r="O86" s="27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</row>
    <row r="87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27"/>
      <c r="O87" s="27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</row>
    <row r="88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27"/>
      <c r="O88" s="27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</row>
    <row r="89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27"/>
      <c r="O89" s="27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</row>
    <row r="90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27"/>
      <c r="O90" s="27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</row>
    <row r="91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27"/>
      <c r="O91" s="27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</row>
    <row r="92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27"/>
      <c r="O92" s="27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</row>
    <row r="93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27"/>
      <c r="O93" s="27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</row>
    <row r="9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27"/>
      <c r="O94" s="27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</row>
    <row r="9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27"/>
      <c r="O95" s="27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</row>
    <row r="9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27"/>
      <c r="O96" s="27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</row>
    <row r="97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27"/>
      <c r="O97" s="27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</row>
    <row r="98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27"/>
      <c r="O98" s="27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</row>
    <row r="99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27"/>
      <c r="O99" s="27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</row>
    <row r="100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27"/>
      <c r="O100" s="27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</row>
    <row r="101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27"/>
      <c r="O101" s="27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</row>
    <row r="10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27"/>
      <c r="O102" s="27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</row>
    <row r="103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27"/>
      <c r="O103" s="27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</row>
    <row r="104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27"/>
      <c r="O104" s="27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</row>
    <row r="10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27"/>
      <c r="O105" s="27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</row>
    <row r="10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27"/>
      <c r="O106" s="27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</row>
    <row r="107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27"/>
      <c r="O107" s="27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</row>
    <row r="108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27"/>
      <c r="O108" s="27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</row>
    <row r="109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27"/>
      <c r="O109" s="27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</row>
    <row r="110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27"/>
      <c r="O110" s="27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</row>
    <row r="111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27"/>
      <c r="O111" s="27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</row>
    <row r="11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27"/>
      <c r="O112" s="27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</row>
    <row r="113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27"/>
      <c r="O113" s="27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</row>
    <row r="114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27"/>
      <c r="O114" s="27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</row>
    <row r="11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27"/>
      <c r="O115" s="27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</row>
    <row r="11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27"/>
      <c r="O116" s="27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</row>
    <row r="117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27"/>
      <c r="O117" s="27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</row>
    <row r="118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27"/>
      <c r="O118" s="27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</row>
    <row r="119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27"/>
      <c r="O119" s="27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</row>
    <row r="120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27"/>
      <c r="O120" s="27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</row>
    <row r="121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27"/>
      <c r="O121" s="27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</row>
    <row r="12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27"/>
      <c r="O122" s="27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</row>
    <row r="123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27"/>
      <c r="O123" s="27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</row>
    <row r="124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27"/>
      <c r="O124" s="27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</row>
    <row r="12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27"/>
      <c r="O125" s="27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</row>
    <row r="1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27"/>
      <c r="O126" s="27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</row>
    <row r="127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27"/>
      <c r="O127" s="27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</row>
    <row r="128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27"/>
      <c r="O128" s="27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</row>
    <row r="129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27"/>
      <c r="O129" s="27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</row>
    <row r="130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27"/>
      <c r="O130" s="27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</row>
    <row r="131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27"/>
      <c r="O131" s="27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</row>
    <row r="132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27"/>
      <c r="O132" s="27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</row>
    <row r="133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27"/>
      <c r="O133" s="27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</row>
    <row r="134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27"/>
      <c r="O134" s="27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</row>
    <row r="13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27"/>
      <c r="O135" s="27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</row>
    <row r="13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27"/>
      <c r="O136" s="27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</row>
    <row r="137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27"/>
      <c r="O137" s="27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</row>
    <row r="138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27"/>
      <c r="O138" s="27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</row>
    <row r="139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27"/>
      <c r="O139" s="27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</row>
    <row r="140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27"/>
      <c r="O140" s="27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</row>
    <row r="141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27"/>
      <c r="O141" s="27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</row>
    <row r="142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27"/>
      <c r="O142" s="27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</row>
    <row r="143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27"/>
      <c r="O143" s="27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</row>
    <row r="144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27"/>
      <c r="O144" s="27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</row>
    <row r="145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27"/>
      <c r="O145" s="27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</row>
    <row r="14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27"/>
      <c r="O146" s="27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</row>
    <row r="147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27"/>
      <c r="O147" s="27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</row>
    <row r="148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27"/>
      <c r="O148" s="27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</row>
    <row r="149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27"/>
      <c r="O149" s="27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</row>
    <row r="150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27"/>
      <c r="O150" s="27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</row>
    <row r="151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27"/>
      <c r="O151" s="27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</row>
    <row r="152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27"/>
      <c r="O152" s="27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</row>
    <row r="153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27"/>
      <c r="O153" s="27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</row>
    <row r="154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27"/>
      <c r="O154" s="27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</row>
    <row r="155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27"/>
      <c r="O155" s="27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</row>
    <row r="15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27"/>
      <c r="O156" s="27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</row>
    <row r="157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27"/>
      <c r="O157" s="27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</row>
    <row r="158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27"/>
      <c r="O158" s="27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</row>
    <row r="159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27"/>
      <c r="O159" s="27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</row>
    <row r="160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27"/>
      <c r="O160" s="27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</row>
    <row r="161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27"/>
      <c r="O161" s="27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</row>
    <row r="162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27"/>
      <c r="O162" s="27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</row>
    <row r="163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27"/>
      <c r="O163" s="27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</row>
    <row r="164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27"/>
      <c r="O164" s="27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</row>
    <row r="165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27"/>
      <c r="O165" s="27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</row>
    <row r="16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27"/>
      <c r="O166" s="27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</row>
    <row r="167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27"/>
      <c r="O167" s="27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</row>
    <row r="168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27"/>
      <c r="O168" s="27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</row>
    <row r="169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27"/>
      <c r="O169" s="27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</row>
    <row r="170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27"/>
      <c r="O170" s="27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</row>
    <row r="171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27"/>
      <c r="O171" s="27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</row>
    <row r="172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27"/>
      <c r="O172" s="27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</row>
    <row r="173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27"/>
      <c r="O173" s="27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</row>
    <row r="174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27"/>
      <c r="O174" s="27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</row>
    <row r="175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27"/>
      <c r="O175" s="27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</row>
    <row r="17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27"/>
      <c r="O176" s="27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</row>
    <row r="177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27"/>
      <c r="O177" s="27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</row>
    <row r="178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27"/>
      <c r="O178" s="27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</row>
    <row r="179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27"/>
      <c r="O179" s="27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</row>
    <row r="180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27"/>
      <c r="O180" s="27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</row>
    <row r="181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27"/>
      <c r="O181" s="27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</row>
    <row r="182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27"/>
      <c r="O182" s="27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</row>
    <row r="183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27"/>
      <c r="O183" s="27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</row>
    <row r="184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27"/>
      <c r="O184" s="27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</row>
    <row r="185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27"/>
      <c r="O185" s="27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</row>
    <row r="18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27"/>
      <c r="O186" s="27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</row>
    <row r="187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27"/>
      <c r="O187" s="27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</row>
    <row r="188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27"/>
      <c r="O188" s="27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</row>
    <row r="189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27"/>
      <c r="O189" s="27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</row>
    <row r="190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27"/>
      <c r="O190" s="27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</row>
    <row r="191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27"/>
      <c r="O191" s="27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</row>
    <row r="192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27"/>
      <c r="O192" s="27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</row>
    <row r="19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27"/>
      <c r="O193" s="27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</row>
    <row r="194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27"/>
      <c r="O194" s="27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</row>
    <row r="195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27"/>
      <c r="O195" s="27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</row>
    <row r="19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27"/>
      <c r="O196" s="27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</row>
    <row r="197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27"/>
      <c r="O197" s="27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</row>
    <row r="198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27"/>
      <c r="O198" s="27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</row>
    <row r="199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27"/>
      <c r="O199" s="27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</row>
    <row r="200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27"/>
      <c r="O200" s="27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</row>
    <row r="201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27"/>
      <c r="O201" s="27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</row>
    <row r="202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27"/>
      <c r="O202" s="27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</row>
    <row r="20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27"/>
      <c r="O203" s="27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</row>
    <row r="204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27"/>
      <c r="O204" s="27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</row>
    <row r="205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27"/>
      <c r="O205" s="27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</row>
    <row r="20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27"/>
      <c r="O206" s="27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</row>
    <row r="207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27"/>
      <c r="O207" s="27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</row>
    <row r="208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27"/>
      <c r="O208" s="27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</row>
    <row r="209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27"/>
      <c r="O209" s="27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</row>
    <row r="210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27"/>
      <c r="O210" s="27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</row>
    <row r="211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27"/>
      <c r="O211" s="27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</row>
    <row r="212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27"/>
      <c r="O212" s="27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</row>
    <row r="21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27"/>
      <c r="O213" s="27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</row>
    <row r="214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27"/>
      <c r="O214" s="27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</row>
    <row r="215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27"/>
      <c r="O215" s="27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</row>
    <row r="21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27"/>
      <c r="O216" s="27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</row>
    <row r="217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27"/>
      <c r="O217" s="27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</row>
    <row r="218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27"/>
      <c r="O218" s="27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</row>
    <row r="219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27"/>
      <c r="O219" s="27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</row>
    <row r="220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27"/>
      <c r="O220" s="27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</row>
    <row r="221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27"/>
      <c r="O221" s="27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</row>
    <row r="222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27"/>
      <c r="O222" s="27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</row>
    <row r="22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27"/>
      <c r="O223" s="27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</row>
    <row r="224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27"/>
      <c r="O224" s="27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</row>
    <row r="225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27"/>
      <c r="O225" s="27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</row>
    <row r="2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27"/>
      <c r="O226" s="27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</row>
    <row r="227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27"/>
      <c r="O227" s="27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</row>
    <row r="228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27"/>
      <c r="O228" s="27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</row>
    <row r="229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27"/>
      <c r="O229" s="27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</row>
    <row r="230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27"/>
      <c r="O230" s="27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</row>
    <row r="231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27"/>
      <c r="O231" s="27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</row>
    <row r="232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27"/>
      <c r="O232" s="27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</row>
    <row r="23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27"/>
      <c r="O233" s="27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</row>
    <row r="234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27"/>
      <c r="O234" s="27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</row>
    <row r="235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27"/>
      <c r="O235" s="27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</row>
    <row r="23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27"/>
      <c r="O236" s="27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</row>
    <row r="237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27"/>
      <c r="O237" s="27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</row>
    <row r="238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27"/>
      <c r="O238" s="27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</row>
    <row r="239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27"/>
      <c r="O239" s="27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</row>
    <row r="240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27"/>
      <c r="O240" s="27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</row>
    <row r="241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27"/>
      <c r="O241" s="27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</row>
    <row r="242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27"/>
      <c r="O242" s="27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</row>
    <row r="24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27"/>
      <c r="O243" s="27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</row>
    <row r="244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27"/>
      <c r="O244" s="27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</row>
    <row r="245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27"/>
      <c r="O245" s="27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</row>
    <row r="24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27"/>
      <c r="O246" s="27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</row>
    <row r="247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27"/>
      <c r="O247" s="27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</row>
    <row r="248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27"/>
      <c r="O248" s="27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</row>
    <row r="249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27"/>
      <c r="O249" s="27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</row>
    <row r="250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27"/>
      <c r="O250" s="27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</row>
    <row r="251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27"/>
      <c r="O251" s="27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</row>
    <row r="252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27"/>
      <c r="O252" s="27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</row>
    <row r="25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27"/>
      <c r="O253" s="27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</row>
    <row r="254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27"/>
      <c r="O254" s="27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</row>
    <row r="255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27"/>
      <c r="O255" s="27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</row>
    <row r="25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27"/>
      <c r="O256" s="27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</row>
    <row r="257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27"/>
      <c r="O257" s="27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</row>
    <row r="258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27"/>
      <c r="O258" s="27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</row>
    <row r="259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27"/>
      <c r="O259" s="27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</row>
    <row r="260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27"/>
      <c r="O260" s="27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</row>
    <row r="261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27"/>
      <c r="O261" s="27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</row>
    <row r="262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27"/>
      <c r="O262" s="27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</row>
    <row r="26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27"/>
      <c r="O263" s="27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</row>
    <row r="264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27"/>
      <c r="O264" s="27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</row>
    <row r="265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27"/>
      <c r="O265" s="27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</row>
    <row r="26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27"/>
      <c r="O266" s="27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</row>
    <row r="267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27"/>
      <c r="O267" s="27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</row>
    <row r="268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27"/>
      <c r="O268" s="27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</row>
    <row r="269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27"/>
      <c r="O269" s="27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</row>
    <row r="270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27"/>
      <c r="O270" s="27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</row>
    <row r="271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27"/>
      <c r="O271" s="27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</row>
    <row r="272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27"/>
      <c r="O272" s="27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</row>
    <row r="27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27"/>
      <c r="O273" s="27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</row>
    <row r="274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27"/>
      <c r="O274" s="27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</row>
    <row r="275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27"/>
      <c r="O275" s="27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</row>
    <row r="27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27"/>
      <c r="O276" s="27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</row>
    <row r="277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27"/>
      <c r="O277" s="27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</row>
    <row r="278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27"/>
      <c r="O278" s="27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</row>
    <row r="279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27"/>
      <c r="O279" s="27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</row>
    <row r="280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27"/>
      <c r="O280" s="27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</row>
    <row r="281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27"/>
      <c r="O281" s="27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</row>
    <row r="282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27"/>
      <c r="O282" s="27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</row>
    <row r="28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27"/>
      <c r="O283" s="27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</row>
    <row r="284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27"/>
      <c r="O284" s="27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</row>
    <row r="285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27"/>
      <c r="O285" s="27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</row>
    <row r="28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27"/>
      <c r="O286" s="27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</row>
    <row r="287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27"/>
      <c r="O287" s="27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</row>
    <row r="288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27"/>
      <c r="O288" s="27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</row>
    <row r="289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27"/>
      <c r="O289" s="27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</row>
    <row r="290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27"/>
      <c r="O290" s="27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</row>
    <row r="291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27"/>
      <c r="O291" s="27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</row>
    <row r="292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27"/>
      <c r="O292" s="27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</row>
    <row r="29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27"/>
      <c r="O293" s="27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</row>
    <row r="294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27"/>
      <c r="O294" s="27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</row>
    <row r="295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27"/>
      <c r="O295" s="27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</row>
    <row r="29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27"/>
      <c r="O296" s="27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</row>
    <row r="297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27"/>
      <c r="O297" s="27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</row>
    <row r="298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27"/>
      <c r="O298" s="27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</row>
    <row r="299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27"/>
      <c r="O299" s="27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</row>
    <row r="300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27"/>
      <c r="O300" s="27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</row>
    <row r="301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27"/>
      <c r="O301" s="27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</row>
    <row r="302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27"/>
      <c r="O302" s="27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</row>
    <row r="30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27"/>
      <c r="O303" s="27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</row>
    <row r="304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27"/>
      <c r="O304" s="27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</row>
    <row r="305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27"/>
      <c r="O305" s="27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</row>
    <row r="30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27"/>
      <c r="O306" s="27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</row>
    <row r="307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27"/>
      <c r="O307" s="27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</row>
    <row r="308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27"/>
      <c r="O308" s="27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</row>
    <row r="309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27"/>
      <c r="O309" s="27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</row>
    <row r="310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27"/>
      <c r="O310" s="27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</row>
    <row r="311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27"/>
      <c r="O311" s="27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</row>
    <row r="312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27"/>
      <c r="O312" s="27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</row>
    <row r="31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27"/>
      <c r="O313" s="27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</row>
    <row r="314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27"/>
      <c r="O314" s="27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</row>
    <row r="315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27"/>
      <c r="O315" s="27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</row>
    <row r="31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27"/>
      <c r="O316" s="27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</row>
    <row r="317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27"/>
      <c r="O317" s="27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</row>
    <row r="318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27"/>
      <c r="O318" s="27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</row>
    <row r="319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27"/>
      <c r="O319" s="27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</row>
    <row r="320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27"/>
      <c r="O320" s="27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</row>
    <row r="321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27"/>
      <c r="O321" s="27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</row>
    <row r="322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27"/>
      <c r="O322" s="27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</row>
    <row r="32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27"/>
      <c r="O323" s="27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</row>
    <row r="324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27"/>
      <c r="O324" s="27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</row>
    <row r="325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27"/>
      <c r="O325" s="27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</row>
    <row r="3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27"/>
      <c r="O326" s="27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</row>
    <row r="327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27"/>
      <c r="O327" s="27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</row>
    <row r="328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27"/>
      <c r="O328" s="27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</row>
    <row r="329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27"/>
      <c r="O329" s="27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</row>
    <row r="330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27"/>
      <c r="O330" s="27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</row>
    <row r="331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27"/>
      <c r="O331" s="27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</row>
    <row r="332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27"/>
      <c r="O332" s="27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</row>
    <row r="33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27"/>
      <c r="O333" s="27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</row>
    <row r="334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27"/>
      <c r="O334" s="27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</row>
    <row r="335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27"/>
      <c r="O335" s="27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</row>
    <row r="33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27"/>
      <c r="O336" s="27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</row>
    <row r="337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27"/>
      <c r="O337" s="27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</row>
    <row r="338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27"/>
      <c r="O338" s="27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</row>
    <row r="339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27"/>
      <c r="O339" s="27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</row>
    <row r="340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27"/>
      <c r="O340" s="27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</row>
    <row r="341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27"/>
      <c r="O341" s="27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</row>
    <row r="342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27"/>
      <c r="O342" s="27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</row>
    <row r="34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27"/>
      <c r="O343" s="27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</row>
    <row r="344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27"/>
      <c r="O344" s="27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</row>
    <row r="345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27"/>
      <c r="O345" s="27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</row>
    <row r="34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27"/>
      <c r="O346" s="27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</row>
    <row r="347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27"/>
      <c r="O347" s="27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</row>
    <row r="348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27"/>
      <c r="O348" s="27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</row>
    <row r="349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27"/>
      <c r="O349" s="27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</row>
    <row r="350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27"/>
      <c r="O350" s="27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</row>
    <row r="351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27"/>
      <c r="O351" s="27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</row>
    <row r="352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27"/>
      <c r="O352" s="27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</row>
    <row r="35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27"/>
      <c r="O353" s="27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</row>
    <row r="354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27"/>
      <c r="O354" s="27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</row>
    <row r="355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27"/>
      <c r="O355" s="27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</row>
    <row r="35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27"/>
      <c r="O356" s="27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</row>
    <row r="357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27"/>
      <c r="O357" s="27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</row>
    <row r="358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27"/>
      <c r="O358" s="27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</row>
    <row r="359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27"/>
      <c r="O359" s="27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</row>
    <row r="360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27"/>
      <c r="O360" s="27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</row>
    <row r="361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27"/>
      <c r="O361" s="27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</row>
    <row r="362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27"/>
      <c r="O362" s="27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  <c r="AE362" s="120"/>
    </row>
    <row r="36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27"/>
      <c r="O363" s="27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</row>
    <row r="364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27"/>
      <c r="O364" s="27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</row>
    <row r="365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27"/>
      <c r="O365" s="27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</row>
    <row r="36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27"/>
      <c r="O366" s="27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</row>
    <row r="367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27"/>
      <c r="O367" s="27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</row>
    <row r="368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27"/>
      <c r="O368" s="27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</row>
    <row r="369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27"/>
      <c r="O369" s="27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</row>
    <row r="370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27"/>
      <c r="O370" s="27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</row>
    <row r="371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27"/>
      <c r="O371" s="27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</row>
    <row r="372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27"/>
      <c r="O372" s="27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</row>
    <row r="37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27"/>
      <c r="O373" s="27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</row>
    <row r="374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27"/>
      <c r="O374" s="27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</row>
    <row r="375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27"/>
      <c r="O375" s="27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</row>
    <row r="37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27"/>
      <c r="O376" s="27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</row>
    <row r="377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27"/>
      <c r="O377" s="27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</row>
    <row r="378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27"/>
      <c r="O378" s="27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  <c r="AE378" s="120"/>
    </row>
    <row r="379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27"/>
      <c r="O379" s="27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</row>
    <row r="380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27"/>
      <c r="O380" s="27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  <c r="AE380" s="120"/>
    </row>
    <row r="381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27"/>
      <c r="O381" s="27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</row>
    <row r="382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27"/>
      <c r="O382" s="27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</row>
    <row r="38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27"/>
      <c r="O383" s="27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</row>
    <row r="384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27"/>
      <c r="O384" s="27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</row>
    <row r="385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27"/>
      <c r="O385" s="27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</row>
    <row r="38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27"/>
      <c r="O386" s="27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</row>
    <row r="387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27"/>
      <c r="O387" s="27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</row>
    <row r="388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27"/>
      <c r="O388" s="27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  <c r="AE388" s="120"/>
    </row>
    <row r="389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27"/>
      <c r="O389" s="27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</row>
    <row r="390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27"/>
      <c r="O390" s="27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</row>
    <row r="391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27"/>
      <c r="O391" s="27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</row>
    <row r="392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27"/>
      <c r="O392" s="27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</row>
    <row r="39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27"/>
      <c r="O393" s="27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</row>
    <row r="394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27"/>
      <c r="O394" s="27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  <c r="AE394" s="120"/>
    </row>
    <row r="395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27"/>
      <c r="O395" s="27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</row>
    <row r="39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27"/>
      <c r="O396" s="27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</row>
    <row r="397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27"/>
      <c r="O397" s="27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  <c r="AE397" s="120"/>
    </row>
    <row r="398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27"/>
      <c r="O398" s="27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</row>
    <row r="399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27"/>
      <c r="O399" s="27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  <c r="AE399" s="120"/>
    </row>
    <row r="400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27"/>
      <c r="O400" s="27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</row>
    <row r="401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27"/>
      <c r="O401" s="27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  <c r="AE401" s="120"/>
    </row>
    <row r="402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27"/>
      <c r="O402" s="27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</row>
    <row r="40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27"/>
      <c r="O403" s="27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  <c r="AE403" s="120"/>
    </row>
    <row r="404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27"/>
      <c r="O404" s="27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</row>
    <row r="405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27"/>
      <c r="O405" s="27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</row>
    <row r="40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27"/>
      <c r="O406" s="27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</row>
    <row r="407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27"/>
      <c r="O407" s="27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  <c r="AD407" s="120"/>
      <c r="AE407" s="120"/>
    </row>
    <row r="408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27"/>
      <c r="O408" s="27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</row>
    <row r="409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27"/>
      <c r="O409" s="27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  <c r="AD409" s="120"/>
      <c r="AE409" s="120"/>
    </row>
    <row r="410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27"/>
      <c r="O410" s="27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  <c r="AE410" s="120"/>
    </row>
    <row r="411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27"/>
      <c r="O411" s="27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  <c r="AD411" s="120"/>
      <c r="AE411" s="120"/>
    </row>
    <row r="412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27"/>
      <c r="O412" s="27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</row>
    <row r="41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27"/>
      <c r="O413" s="27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  <c r="AD413" s="120"/>
      <c r="AE413" s="120"/>
    </row>
    <row r="414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27"/>
      <c r="O414" s="27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</row>
    <row r="415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27"/>
      <c r="O415" s="27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</row>
    <row r="41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27"/>
      <c r="O416" s="27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</row>
    <row r="417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27"/>
      <c r="O417" s="27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  <c r="AE417" s="120"/>
    </row>
    <row r="418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27"/>
      <c r="O418" s="27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</row>
    <row r="419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27"/>
      <c r="O419" s="27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</row>
    <row r="420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27"/>
      <c r="O420" s="27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</row>
    <row r="421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27"/>
      <c r="O421" s="27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</row>
    <row r="422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27"/>
      <c r="O422" s="27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</row>
    <row r="42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27"/>
      <c r="O423" s="27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</row>
    <row r="424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27"/>
      <c r="O424" s="27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</row>
    <row r="425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27"/>
      <c r="O425" s="27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  <c r="AE425" s="120"/>
    </row>
    <row r="4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27"/>
      <c r="O426" s="27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  <c r="AE426" s="120"/>
    </row>
    <row r="427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27"/>
      <c r="O427" s="27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  <c r="AE427" s="120"/>
    </row>
    <row r="428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27"/>
      <c r="O428" s="27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  <c r="AE428" s="120"/>
    </row>
    <row r="429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27"/>
      <c r="O429" s="27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  <c r="AE429" s="120"/>
    </row>
    <row r="430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27"/>
      <c r="O430" s="27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</row>
    <row r="431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27"/>
      <c r="O431" s="27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  <c r="AE431" s="120"/>
    </row>
    <row r="432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27"/>
      <c r="O432" s="27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</row>
    <row r="43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27"/>
      <c r="O433" s="27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  <c r="AE433" s="120"/>
    </row>
    <row r="434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27"/>
      <c r="O434" s="27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</row>
    <row r="435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27"/>
      <c r="O435" s="27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</row>
    <row r="43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27"/>
      <c r="O436" s="27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</row>
    <row r="437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27"/>
      <c r="O437" s="27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</row>
    <row r="438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27"/>
      <c r="O438" s="27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</row>
    <row r="439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27"/>
      <c r="O439" s="27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E439" s="120"/>
    </row>
    <row r="440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27"/>
      <c r="O440" s="27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</row>
    <row r="441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27"/>
      <c r="O441" s="27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</row>
    <row r="442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27"/>
      <c r="O442" s="27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</row>
    <row r="44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27"/>
      <c r="O443" s="27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</row>
    <row r="444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27"/>
      <c r="O444" s="27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</row>
    <row r="445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27"/>
      <c r="O445" s="27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</row>
    <row r="44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27"/>
      <c r="O446" s="27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</row>
    <row r="447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27"/>
      <c r="O447" s="27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E447" s="120"/>
    </row>
    <row r="448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27"/>
      <c r="O448" s="27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E448" s="120"/>
    </row>
    <row r="449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27"/>
      <c r="O449" s="27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  <c r="AE449" s="120"/>
    </row>
    <row r="450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27"/>
      <c r="O450" s="27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</row>
    <row r="451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27"/>
      <c r="O451" s="27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</row>
    <row r="452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27"/>
      <c r="O452" s="27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</row>
    <row r="45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27"/>
      <c r="O453" s="27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</row>
    <row r="454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27"/>
      <c r="O454" s="27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</row>
    <row r="455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27"/>
      <c r="O455" s="27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</row>
    <row r="45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27"/>
      <c r="O456" s="27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</row>
    <row r="457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27"/>
      <c r="O457" s="27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</row>
    <row r="458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27"/>
      <c r="O458" s="27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</row>
    <row r="459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27"/>
      <c r="O459" s="27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</row>
    <row r="460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27"/>
      <c r="O460" s="27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</row>
    <row r="461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27"/>
      <c r="O461" s="27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</row>
    <row r="462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27"/>
      <c r="O462" s="27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</row>
    <row r="46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27"/>
      <c r="O463" s="27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</row>
    <row r="464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27"/>
      <c r="O464" s="27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</row>
    <row r="465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27"/>
      <c r="O465" s="27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</row>
    <row r="46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27"/>
      <c r="O466" s="27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</row>
    <row r="467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27"/>
      <c r="O467" s="27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</row>
    <row r="468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27"/>
      <c r="O468" s="27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</row>
    <row r="469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27"/>
      <c r="O469" s="27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</row>
    <row r="470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27"/>
      <c r="O470" s="27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</row>
    <row r="471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27"/>
      <c r="O471" s="27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</row>
    <row r="472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27"/>
      <c r="O472" s="27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</row>
    <row r="47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27"/>
      <c r="O473" s="27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</row>
    <row r="474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27"/>
      <c r="O474" s="27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</row>
    <row r="475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27"/>
      <c r="O475" s="27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</row>
    <row r="47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27"/>
      <c r="O476" s="27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</row>
    <row r="477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27"/>
      <c r="O477" s="27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</row>
    <row r="478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27"/>
      <c r="O478" s="27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</row>
    <row r="479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27"/>
      <c r="O479" s="27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</row>
    <row r="480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27"/>
      <c r="O480" s="27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</row>
    <row r="481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27"/>
      <c r="O481" s="27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</row>
    <row r="482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27"/>
      <c r="O482" s="27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</row>
    <row r="48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27"/>
      <c r="O483" s="27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</row>
    <row r="484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27"/>
      <c r="O484" s="27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</row>
    <row r="485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27"/>
      <c r="O485" s="27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</row>
    <row r="48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27"/>
      <c r="O486" s="27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</row>
    <row r="487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27"/>
      <c r="O487" s="27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</row>
    <row r="488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27"/>
      <c r="O488" s="27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</row>
    <row r="489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27"/>
      <c r="O489" s="27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</row>
    <row r="490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27"/>
      <c r="O490" s="27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</row>
    <row r="491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27"/>
      <c r="O491" s="27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</row>
    <row r="492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27"/>
      <c r="O492" s="27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</row>
    <row r="49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27"/>
      <c r="O493" s="27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</row>
    <row r="494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27"/>
      <c r="O494" s="27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</row>
    <row r="495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27"/>
      <c r="O495" s="27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</row>
    <row r="49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27"/>
      <c r="O496" s="27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</row>
    <row r="497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27"/>
      <c r="O497" s="27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</row>
    <row r="498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27"/>
      <c r="O498" s="27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</row>
    <row r="499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27"/>
      <c r="O499" s="27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</row>
    <row r="500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27"/>
      <c r="O500" s="27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</row>
    <row r="501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27"/>
      <c r="O501" s="27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</row>
    <row r="502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27"/>
      <c r="O502" s="27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</row>
    <row r="50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27"/>
      <c r="O503" s="27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</row>
    <row r="504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27"/>
      <c r="O504" s="27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</row>
    <row r="505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27"/>
      <c r="O505" s="27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</row>
    <row r="50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27"/>
      <c r="O506" s="27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</row>
    <row r="507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27"/>
      <c r="O507" s="27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</row>
    <row r="508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27"/>
      <c r="O508" s="27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</row>
    <row r="509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27"/>
      <c r="O509" s="27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</row>
    <row r="510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27"/>
      <c r="O510" s="27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</row>
    <row r="511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27"/>
      <c r="O511" s="27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</row>
    <row r="512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27"/>
      <c r="O512" s="27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</row>
    <row r="51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27"/>
      <c r="O513" s="27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</row>
    <row r="514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27"/>
      <c r="O514" s="27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</row>
    <row r="515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27"/>
      <c r="O515" s="27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</row>
    <row r="51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27"/>
      <c r="O516" s="27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</row>
    <row r="517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27"/>
      <c r="O517" s="27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</row>
    <row r="518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27"/>
      <c r="O518" s="27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</row>
    <row r="519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27"/>
      <c r="O519" s="27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</row>
    <row r="520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27"/>
      <c r="O520" s="27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</row>
    <row r="521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27"/>
      <c r="O521" s="27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</row>
    <row r="522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27"/>
      <c r="O522" s="27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</row>
    <row r="52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27"/>
      <c r="O523" s="27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</row>
    <row r="524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27"/>
      <c r="O524" s="27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</row>
    <row r="525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27"/>
      <c r="O525" s="27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</row>
    <row r="5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27"/>
      <c r="O526" s="27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</row>
    <row r="527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27"/>
      <c r="O527" s="27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</row>
    <row r="528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27"/>
      <c r="O528" s="27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</row>
    <row r="529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27"/>
      <c r="O529" s="27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</row>
    <row r="530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27"/>
      <c r="O530" s="27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</row>
    <row r="531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27"/>
      <c r="O531" s="27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</row>
    <row r="532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27"/>
      <c r="O532" s="27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</row>
    <row r="53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27"/>
      <c r="O533" s="27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</row>
    <row r="534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27"/>
      <c r="O534" s="27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</row>
    <row r="535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27"/>
      <c r="O535" s="27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</row>
    <row r="53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27"/>
      <c r="O536" s="27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</row>
    <row r="537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27"/>
      <c r="O537" s="27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</row>
    <row r="538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27"/>
      <c r="O538" s="27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</row>
    <row r="539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27"/>
      <c r="O539" s="27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</row>
    <row r="540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27"/>
      <c r="O540" s="27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</row>
    <row r="541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27"/>
      <c r="O541" s="27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</row>
    <row r="542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27"/>
      <c r="O542" s="27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</row>
    <row r="54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27"/>
      <c r="O543" s="27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</row>
    <row r="544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27"/>
      <c r="O544" s="27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</row>
    <row r="545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27"/>
      <c r="O545" s="27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</row>
    <row r="54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27"/>
      <c r="O546" s="27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</row>
    <row r="547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27"/>
      <c r="O547" s="27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</row>
    <row r="548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27"/>
      <c r="O548" s="27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</row>
    <row r="549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27"/>
      <c r="O549" s="27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</row>
    <row r="550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27"/>
      <c r="O550" s="27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</row>
    <row r="551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27"/>
      <c r="O551" s="27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</row>
    <row r="552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27"/>
      <c r="O552" s="27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</row>
    <row r="55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27"/>
      <c r="O553" s="27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</row>
    <row r="554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27"/>
      <c r="O554" s="27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</row>
    <row r="555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27"/>
      <c r="O555" s="27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</row>
    <row r="55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27"/>
      <c r="O556" s="27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</row>
    <row r="557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27"/>
      <c r="O557" s="27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</row>
    <row r="558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27"/>
      <c r="O558" s="27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</row>
    <row r="559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27"/>
      <c r="O559" s="27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</row>
    <row r="560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27"/>
      <c r="O560" s="27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</row>
    <row r="561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27"/>
      <c r="O561" s="27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</row>
    <row r="562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27"/>
      <c r="O562" s="27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</row>
    <row r="56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27"/>
      <c r="O563" s="27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</row>
    <row r="564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27"/>
      <c r="O564" s="27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</row>
    <row r="565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27"/>
      <c r="O565" s="27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</row>
    <row r="56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27"/>
      <c r="O566" s="27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</row>
    <row r="567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27"/>
      <c r="O567" s="27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</row>
    <row r="568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27"/>
      <c r="O568" s="27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</row>
    <row r="569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27"/>
      <c r="O569" s="27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</row>
    <row r="570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27"/>
      <c r="O570" s="27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</row>
    <row r="571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27"/>
      <c r="O571" s="27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</row>
    <row r="572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27"/>
      <c r="O572" s="27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</row>
    <row r="57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27"/>
      <c r="O573" s="27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</row>
    <row r="574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27"/>
      <c r="O574" s="27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</row>
    <row r="575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27"/>
      <c r="O575" s="27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</row>
    <row r="57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27"/>
      <c r="O576" s="27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</row>
    <row r="577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27"/>
      <c r="O577" s="27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</row>
    <row r="578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27"/>
      <c r="O578" s="27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</row>
    <row r="579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27"/>
      <c r="O579" s="27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</row>
    <row r="580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27"/>
      <c r="O580" s="27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</row>
    <row r="581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27"/>
      <c r="O581" s="27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</row>
    <row r="582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27"/>
      <c r="O582" s="27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</row>
    <row r="58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27"/>
      <c r="O583" s="27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</row>
    <row r="584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27"/>
      <c r="O584" s="27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</row>
    <row r="585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27"/>
      <c r="O585" s="27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</row>
    <row r="58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27"/>
      <c r="O586" s="27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</row>
    <row r="587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27"/>
      <c r="O587" s="27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</row>
    <row r="588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27"/>
      <c r="O588" s="27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</row>
    <row r="589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27"/>
      <c r="O589" s="27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</row>
    <row r="590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27"/>
      <c r="O590" s="27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</row>
    <row r="591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27"/>
      <c r="O591" s="27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</row>
    <row r="592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27"/>
      <c r="O592" s="27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</row>
    <row r="59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27"/>
      <c r="O593" s="27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</row>
    <row r="594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27"/>
      <c r="O594" s="27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</row>
    <row r="595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27"/>
      <c r="O595" s="27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</row>
    <row r="59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27"/>
      <c r="O596" s="27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</row>
    <row r="597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27"/>
      <c r="O597" s="27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</row>
    <row r="598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27"/>
      <c r="O598" s="27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</row>
    <row r="599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27"/>
      <c r="O599" s="27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</row>
    <row r="600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27"/>
      <c r="O600" s="27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</row>
    <row r="601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27"/>
      <c r="O601" s="27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</row>
    <row r="602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27"/>
      <c r="O602" s="27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</row>
    <row r="60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27"/>
      <c r="O603" s="27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</row>
    <row r="604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27"/>
      <c r="O604" s="27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</row>
    <row r="605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27"/>
      <c r="O605" s="27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</row>
    <row r="60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27"/>
      <c r="O606" s="27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</row>
    <row r="607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27"/>
      <c r="O607" s="27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</row>
    <row r="608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27"/>
      <c r="O608" s="27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</row>
    <row r="609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27"/>
      <c r="O609" s="27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</row>
    <row r="610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27"/>
      <c r="O610" s="27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</row>
    <row r="611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27"/>
      <c r="O611" s="27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</row>
    <row r="612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27"/>
      <c r="O612" s="27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</row>
    <row r="61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27"/>
      <c r="O613" s="27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</row>
    <row r="614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27"/>
      <c r="O614" s="27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</row>
    <row r="615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27"/>
      <c r="O615" s="27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</row>
    <row r="61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27"/>
      <c r="O616" s="27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</row>
    <row r="617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27"/>
      <c r="O617" s="27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</row>
    <row r="618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27"/>
      <c r="O618" s="27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</row>
    <row r="619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27"/>
      <c r="O619" s="27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</row>
    <row r="620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27"/>
      <c r="O620" s="27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</row>
    <row r="621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27"/>
      <c r="O621" s="27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</row>
    <row r="622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27"/>
      <c r="O622" s="27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</row>
    <row r="62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27"/>
      <c r="O623" s="27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</row>
    <row r="624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27"/>
      <c r="O624" s="27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</row>
    <row r="625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27"/>
      <c r="O625" s="27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</row>
    <row r="6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27"/>
      <c r="O626" s="27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</row>
    <row r="627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27"/>
      <c r="O627" s="27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</row>
    <row r="628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27"/>
      <c r="O628" s="27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</row>
    <row r="629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27"/>
      <c r="O629" s="27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</row>
    <row r="630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27"/>
      <c r="O630" s="27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</row>
    <row r="631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27"/>
      <c r="O631" s="27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</row>
    <row r="632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27"/>
      <c r="O632" s="27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</row>
    <row r="63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27"/>
      <c r="O633" s="27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</row>
    <row r="634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27"/>
      <c r="O634" s="27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</row>
    <row r="635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27"/>
      <c r="O635" s="27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</row>
    <row r="63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27"/>
      <c r="O636" s="27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</row>
    <row r="637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27"/>
      <c r="O637" s="27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</row>
    <row r="638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27"/>
      <c r="O638" s="27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</row>
    <row r="639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27"/>
      <c r="O639" s="27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</row>
    <row r="640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27"/>
      <c r="O640" s="27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</row>
    <row r="641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27"/>
      <c r="O641" s="27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</row>
    <row r="642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27"/>
      <c r="O642" s="27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</row>
    <row r="64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27"/>
      <c r="O643" s="27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</row>
    <row r="644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27"/>
      <c r="O644" s="27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</row>
    <row r="645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27"/>
      <c r="O645" s="27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</row>
    <row r="64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27"/>
      <c r="O646" s="27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</row>
    <row r="647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27"/>
      <c r="O647" s="27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</row>
    <row r="648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27"/>
      <c r="O648" s="27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</row>
    <row r="649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27"/>
      <c r="O649" s="27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</row>
    <row r="650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27"/>
      <c r="O650" s="27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</row>
    <row r="651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27"/>
      <c r="O651" s="27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</row>
    <row r="652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27"/>
      <c r="O652" s="27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</row>
    <row r="65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27"/>
      <c r="O653" s="27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</row>
    <row r="654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27"/>
      <c r="O654" s="27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</row>
    <row r="655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27"/>
      <c r="O655" s="27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</row>
    <row r="65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27"/>
      <c r="O656" s="27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</row>
    <row r="657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27"/>
      <c r="O657" s="27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</row>
    <row r="658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27"/>
      <c r="O658" s="27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</row>
    <row r="659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27"/>
      <c r="O659" s="27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</row>
    <row r="660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27"/>
      <c r="O660" s="27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</row>
    <row r="661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27"/>
      <c r="O661" s="27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</row>
    <row r="662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27"/>
      <c r="O662" s="27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</row>
    <row r="66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27"/>
      <c r="O663" s="27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</row>
    <row r="664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27"/>
      <c r="O664" s="27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</row>
    <row r="665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27"/>
      <c r="O665" s="27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</row>
    <row r="66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27"/>
      <c r="O666" s="27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</row>
    <row r="667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27"/>
      <c r="O667" s="27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</row>
    <row r="668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27"/>
      <c r="O668" s="27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</row>
    <row r="669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27"/>
      <c r="O669" s="27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</row>
    <row r="670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27"/>
      <c r="O670" s="27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</row>
    <row r="671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27"/>
      <c r="O671" s="27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</row>
    <row r="672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27"/>
      <c r="O672" s="27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</row>
    <row r="67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27"/>
      <c r="O673" s="27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</row>
    <row r="674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27"/>
      <c r="O674" s="27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</row>
    <row r="675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27"/>
      <c r="O675" s="27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</row>
    <row r="67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27"/>
      <c r="O676" s="27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</row>
    <row r="677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27"/>
      <c r="O677" s="27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</row>
    <row r="678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27"/>
      <c r="O678" s="27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</row>
    <row r="679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27"/>
      <c r="O679" s="27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</row>
    <row r="680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27"/>
      <c r="O680" s="27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</row>
    <row r="681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27"/>
      <c r="O681" s="27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</row>
    <row r="682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27"/>
      <c r="O682" s="27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</row>
    <row r="68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27"/>
      <c r="O683" s="27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</row>
    <row r="684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27"/>
      <c r="O684" s="27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</row>
    <row r="685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27"/>
      <c r="O685" s="27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</row>
    <row r="68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27"/>
      <c r="O686" s="27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</row>
    <row r="687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27"/>
      <c r="O687" s="27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</row>
    <row r="688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27"/>
      <c r="O688" s="27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</row>
    <row r="689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27"/>
      <c r="O689" s="27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</row>
    <row r="690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27"/>
      <c r="O690" s="27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</row>
    <row r="691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27"/>
      <c r="O691" s="27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</row>
    <row r="692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27"/>
      <c r="O692" s="27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</row>
    <row r="69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27"/>
      <c r="O693" s="27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</row>
    <row r="694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27"/>
      <c r="O694" s="27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</row>
    <row r="695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27"/>
      <c r="O695" s="27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</row>
    <row r="69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27"/>
      <c r="O696" s="27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</row>
    <row r="697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27"/>
      <c r="O697" s="27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</row>
    <row r="698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27"/>
      <c r="O698" s="27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</row>
    <row r="699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27"/>
      <c r="O699" s="27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</row>
    <row r="700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27"/>
      <c r="O700" s="27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</row>
    <row r="701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27"/>
      <c r="O701" s="27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</row>
    <row r="702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27"/>
      <c r="O702" s="27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</row>
    <row r="70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27"/>
      <c r="O703" s="27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</row>
    <row r="704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27"/>
      <c r="O704" s="27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</row>
    <row r="705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27"/>
      <c r="O705" s="27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</row>
    <row r="70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27"/>
      <c r="O706" s="27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</row>
    <row r="707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27"/>
      <c r="O707" s="27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</row>
    <row r="708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27"/>
      <c r="O708" s="27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</row>
    <row r="709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27"/>
      <c r="O709" s="27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</row>
    <row r="710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27"/>
      <c r="O710" s="27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</row>
    <row r="711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27"/>
      <c r="O711" s="27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</row>
    <row r="712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27"/>
      <c r="O712" s="27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</row>
    <row r="71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27"/>
      <c r="O713" s="27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</row>
    <row r="714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27"/>
      <c r="O714" s="27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</row>
    <row r="715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27"/>
      <c r="O715" s="27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</row>
    <row r="71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27"/>
      <c r="O716" s="27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</row>
    <row r="717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27"/>
      <c r="O717" s="27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</row>
    <row r="718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27"/>
      <c r="O718" s="27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</row>
    <row r="719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27"/>
      <c r="O719" s="27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</row>
    <row r="720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27"/>
      <c r="O720" s="27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</row>
    <row r="721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27"/>
      <c r="O721" s="27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</row>
    <row r="722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27"/>
      <c r="O722" s="27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</row>
    <row r="72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27"/>
      <c r="O723" s="27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</row>
    <row r="724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27"/>
      <c r="O724" s="27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</row>
    <row r="725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27"/>
      <c r="O725" s="27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</row>
    <row r="7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27"/>
      <c r="O726" s="27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</row>
    <row r="727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27"/>
      <c r="O727" s="27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</row>
    <row r="728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27"/>
      <c r="O728" s="27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</row>
    <row r="729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27"/>
      <c r="O729" s="27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</row>
    <row r="730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27"/>
      <c r="O730" s="27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</row>
    <row r="731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27"/>
      <c r="O731" s="27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</row>
    <row r="732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27"/>
      <c r="O732" s="27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</row>
    <row r="733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27"/>
      <c r="O733" s="27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</row>
    <row r="734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27"/>
      <c r="O734" s="27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</row>
    <row r="735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27"/>
      <c r="O735" s="27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</row>
    <row r="73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27"/>
      <c r="O736" s="27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</row>
    <row r="737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27"/>
      <c r="O737" s="27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</row>
    <row r="738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27"/>
      <c r="O738" s="27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</row>
    <row r="739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27"/>
      <c r="O739" s="27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</row>
    <row r="740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27"/>
      <c r="O740" s="27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</row>
    <row r="741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27"/>
      <c r="O741" s="27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</row>
    <row r="742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27"/>
      <c r="O742" s="27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</row>
    <row r="743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27"/>
      <c r="O743" s="27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</row>
    <row r="744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27"/>
      <c r="O744" s="27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</row>
    <row r="745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27"/>
      <c r="O745" s="27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</row>
    <row r="74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27"/>
      <c r="O746" s="27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</row>
    <row r="747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27"/>
      <c r="O747" s="27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</row>
    <row r="748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27"/>
      <c r="O748" s="27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</row>
    <row r="749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27"/>
      <c r="O749" s="27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</row>
    <row r="750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27"/>
      <c r="O750" s="27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</row>
    <row r="751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27"/>
      <c r="O751" s="27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</row>
    <row r="752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27"/>
      <c r="O752" s="27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</row>
    <row r="753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27"/>
      <c r="O753" s="27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</row>
    <row r="754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27"/>
      <c r="O754" s="27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</row>
    <row r="755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27"/>
      <c r="O755" s="27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</row>
    <row r="75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27"/>
      <c r="O756" s="27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</row>
    <row r="757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27"/>
      <c r="O757" s="27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</row>
    <row r="758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27"/>
      <c r="O758" s="27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</row>
    <row r="759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27"/>
      <c r="O759" s="27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</row>
    <row r="760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27"/>
      <c r="O760" s="27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</row>
    <row r="761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27"/>
      <c r="O761" s="27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</row>
    <row r="762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27"/>
      <c r="O762" s="27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</row>
    <row r="763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27"/>
      <c r="O763" s="27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</row>
    <row r="764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27"/>
      <c r="O764" s="27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</row>
    <row r="765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27"/>
      <c r="O765" s="27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</row>
    <row r="76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27"/>
      <c r="O766" s="27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</row>
    <row r="767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27"/>
      <c r="O767" s="27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</row>
    <row r="768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27"/>
      <c r="O768" s="27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</row>
    <row r="769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27"/>
      <c r="O769" s="27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</row>
    <row r="770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27"/>
      <c r="O770" s="27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</row>
    <row r="771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27"/>
      <c r="O771" s="27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</row>
    <row r="772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27"/>
      <c r="O772" s="27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</row>
    <row r="773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27"/>
      <c r="O773" s="27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</row>
    <row r="774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27"/>
      <c r="O774" s="27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</row>
    <row r="775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27"/>
      <c r="O775" s="27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</row>
    <row r="77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27"/>
      <c r="O776" s="27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</row>
    <row r="777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27"/>
      <c r="O777" s="27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</row>
    <row r="778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27"/>
      <c r="O778" s="27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</row>
    <row r="779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27"/>
      <c r="O779" s="27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</row>
    <row r="780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27"/>
      <c r="O780" s="27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</row>
    <row r="781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27"/>
      <c r="O781" s="27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</row>
    <row r="782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27"/>
      <c r="O782" s="27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</row>
    <row r="783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27"/>
      <c r="O783" s="27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</row>
    <row r="784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27"/>
      <c r="O784" s="27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</row>
    <row r="785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27"/>
      <c r="O785" s="27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</row>
    <row r="78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27"/>
      <c r="O786" s="27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</row>
    <row r="787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27"/>
      <c r="O787" s="27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</row>
    <row r="788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27"/>
      <c r="O788" s="27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</row>
    <row r="789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27"/>
      <c r="O789" s="27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</row>
    <row r="790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27"/>
      <c r="O790" s="27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</row>
    <row r="791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27"/>
      <c r="O791" s="27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</row>
    <row r="792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27"/>
      <c r="O792" s="27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</row>
    <row r="793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27"/>
      <c r="O793" s="27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</row>
    <row r="794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27"/>
      <c r="O794" s="27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</row>
    <row r="795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27"/>
      <c r="O795" s="27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</row>
    <row r="79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27"/>
      <c r="O796" s="27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</row>
    <row r="797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27"/>
      <c r="O797" s="27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</row>
    <row r="798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27"/>
      <c r="O798" s="27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</row>
    <row r="799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27"/>
      <c r="O799" s="27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</row>
    <row r="800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27"/>
      <c r="O800" s="27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</row>
    <row r="801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27"/>
      <c r="O801" s="27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</row>
    <row r="802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27"/>
      <c r="O802" s="27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</row>
    <row r="803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27"/>
      <c r="O803" s="27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</row>
    <row r="804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27"/>
      <c r="O804" s="27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</row>
    <row r="805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27"/>
      <c r="O805" s="27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</row>
    <row r="80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27"/>
      <c r="O806" s="27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</row>
    <row r="807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27"/>
      <c r="O807" s="27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</row>
    <row r="808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27"/>
      <c r="O808" s="27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</row>
    <row r="809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27"/>
      <c r="O809" s="27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</row>
    <row r="810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27"/>
      <c r="O810" s="27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</row>
    <row r="811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27"/>
      <c r="O811" s="27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</row>
    <row r="812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27"/>
      <c r="O812" s="27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</row>
    <row r="813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27"/>
      <c r="O813" s="27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</row>
    <row r="814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27"/>
      <c r="O814" s="27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</row>
    <row r="815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27"/>
      <c r="O815" s="27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</row>
    <row r="81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27"/>
      <c r="O816" s="27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</row>
    <row r="817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27"/>
      <c r="O817" s="27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</row>
    <row r="818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27"/>
      <c r="O818" s="27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</row>
    <row r="819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27"/>
      <c r="O819" s="27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</row>
    <row r="820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27"/>
      <c r="O820" s="27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</row>
    <row r="821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27"/>
      <c r="O821" s="27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</row>
    <row r="822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27"/>
      <c r="O822" s="27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</row>
    <row r="823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27"/>
      <c r="O823" s="27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</row>
    <row r="824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27"/>
      <c r="O824" s="27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</row>
    <row r="825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27"/>
      <c r="O825" s="27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</row>
    <row r="8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27"/>
      <c r="O826" s="27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</row>
    <row r="827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27"/>
      <c r="O827" s="27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</row>
    <row r="828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27"/>
      <c r="O828" s="27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</row>
    <row r="829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27"/>
      <c r="O829" s="27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</row>
    <row r="830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27"/>
      <c r="O830" s="27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</row>
    <row r="831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27"/>
      <c r="O831" s="27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</row>
    <row r="832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27"/>
      <c r="O832" s="27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</row>
    <row r="833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27"/>
      <c r="O833" s="27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</row>
    <row r="834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27"/>
      <c r="O834" s="27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</row>
    <row r="835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27"/>
      <c r="O835" s="27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</row>
    <row r="83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27"/>
      <c r="O836" s="27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</row>
    <row r="837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27"/>
      <c r="O837" s="27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</row>
    <row r="838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27"/>
      <c r="O838" s="27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</row>
    <row r="839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27"/>
      <c r="O839" s="27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</row>
    <row r="840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27"/>
      <c r="O840" s="27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</row>
    <row r="841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27"/>
      <c r="O841" s="27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</row>
    <row r="842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27"/>
      <c r="O842" s="27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</row>
    <row r="843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27"/>
      <c r="O843" s="27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</row>
    <row r="844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27"/>
      <c r="O844" s="27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</row>
    <row r="845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27"/>
      <c r="O845" s="27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</row>
    <row r="84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27"/>
      <c r="O846" s="27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</row>
    <row r="847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27"/>
      <c r="O847" s="27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</row>
    <row r="848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27"/>
      <c r="O848" s="27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</row>
    <row r="849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27"/>
      <c r="O849" s="27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</row>
    <row r="850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27"/>
      <c r="O850" s="27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</row>
    <row r="851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27"/>
      <c r="O851" s="27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</row>
    <row r="852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27"/>
      <c r="O852" s="27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</row>
    <row r="853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27"/>
      <c r="O853" s="27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</row>
    <row r="854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27"/>
      <c r="O854" s="27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</row>
    <row r="855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27"/>
      <c r="O855" s="27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</row>
    <row r="85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27"/>
      <c r="O856" s="27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</row>
    <row r="857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27"/>
      <c r="O857" s="27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</row>
    <row r="858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27"/>
      <c r="O858" s="27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</row>
    <row r="859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27"/>
      <c r="O859" s="27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</row>
    <row r="860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27"/>
      <c r="O860" s="27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</row>
    <row r="861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27"/>
      <c r="O861" s="27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</row>
    <row r="862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27"/>
      <c r="O862" s="27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</row>
    <row r="863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27"/>
      <c r="O863" s="27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</row>
    <row r="864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27"/>
      <c r="O864" s="27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</row>
    <row r="865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27"/>
      <c r="O865" s="27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</row>
    <row r="86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27"/>
      <c r="O866" s="27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</row>
    <row r="867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27"/>
      <c r="O867" s="27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</row>
    <row r="868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27"/>
      <c r="O868" s="27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</row>
    <row r="869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27"/>
      <c r="O869" s="27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</row>
    <row r="870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27"/>
      <c r="O870" s="27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</row>
    <row r="871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27"/>
      <c r="O871" s="27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</row>
    <row r="872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27"/>
      <c r="O872" s="27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</row>
    <row r="873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27"/>
      <c r="O873" s="27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</row>
    <row r="874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27"/>
      <c r="O874" s="27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</row>
    <row r="875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27"/>
      <c r="O875" s="27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</row>
    <row r="87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27"/>
      <c r="O876" s="27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</row>
    <row r="877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27"/>
      <c r="O877" s="27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</row>
    <row r="878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27"/>
      <c r="O878" s="27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</row>
    <row r="879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27"/>
      <c r="O879" s="27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</row>
    <row r="880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27"/>
      <c r="O880" s="27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</row>
    <row r="881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27"/>
      <c r="O881" s="27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</row>
    <row r="882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27"/>
      <c r="O882" s="27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</row>
    <row r="883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27"/>
      <c r="O883" s="27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</row>
    <row r="884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27"/>
      <c r="O884" s="27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</row>
    <row r="885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27"/>
      <c r="O885" s="27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</row>
    <row r="88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27"/>
      <c r="O886" s="27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</row>
    <row r="887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27"/>
      <c r="O887" s="27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</row>
    <row r="888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27"/>
      <c r="O888" s="27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</row>
    <row r="889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27"/>
      <c r="O889" s="27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</row>
    <row r="890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27"/>
      <c r="O890" s="27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</row>
    <row r="891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27"/>
      <c r="O891" s="27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</row>
    <row r="892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27"/>
      <c r="O892" s="27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</row>
    <row r="893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27"/>
      <c r="O893" s="27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</row>
    <row r="894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27"/>
      <c r="O894" s="27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</row>
    <row r="895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27"/>
      <c r="O895" s="27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</row>
    <row r="89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27"/>
      <c r="O896" s="27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</row>
    <row r="897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27"/>
      <c r="O897" s="27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</row>
    <row r="898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27"/>
      <c r="O898" s="27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</row>
    <row r="899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27"/>
      <c r="O899" s="27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</row>
    <row r="900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27"/>
      <c r="O900" s="27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</row>
    <row r="901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27"/>
      <c r="O901" s="27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</row>
    <row r="902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27"/>
      <c r="O902" s="27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</row>
    <row r="903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27"/>
      <c r="O903" s="27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</row>
    <row r="904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27"/>
      <c r="O904" s="27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</row>
    <row r="905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27"/>
      <c r="O905" s="27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</row>
    <row r="90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27"/>
      <c r="O906" s="27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</row>
    <row r="907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27"/>
      <c r="O907" s="27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</row>
    <row r="908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27"/>
      <c r="O908" s="27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</row>
    <row r="909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27"/>
      <c r="O909" s="27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</row>
    <row r="910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27"/>
      <c r="O910" s="27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</row>
    <row r="911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27"/>
      <c r="O911" s="27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</row>
    <row r="912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27"/>
      <c r="O912" s="27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</row>
    <row r="913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27"/>
      <c r="O913" s="27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</row>
    <row r="914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27"/>
      <c r="O914" s="27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</row>
    <row r="915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27"/>
      <c r="O915" s="27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</row>
    <row r="91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27"/>
      <c r="O916" s="27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</row>
    <row r="917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27"/>
      <c r="O917" s="27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</row>
    <row r="918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27"/>
      <c r="O918" s="27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</row>
    <row r="919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27"/>
      <c r="O919" s="27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</row>
    <row r="920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27"/>
      <c r="O920" s="27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</row>
    <row r="921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27"/>
      <c r="O921" s="27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</row>
    <row r="922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27"/>
      <c r="O922" s="27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</row>
    <row r="923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27"/>
      <c r="O923" s="27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</row>
    <row r="924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27"/>
      <c r="O924" s="27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</row>
    <row r="925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27"/>
      <c r="O925" s="27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</row>
    <row r="9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27"/>
      <c r="O926" s="27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</row>
    <row r="927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27"/>
      <c r="O927" s="27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</row>
    <row r="928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27"/>
      <c r="O928" s="27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</row>
    <row r="929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27"/>
      <c r="O929" s="27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</row>
    <row r="930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27"/>
      <c r="O930" s="27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</row>
    <row r="931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27"/>
      <c r="O931" s="27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</row>
    <row r="932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27"/>
      <c r="O932" s="27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</row>
    <row r="933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27"/>
      <c r="O933" s="27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</row>
    <row r="934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27"/>
      <c r="O934" s="27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</row>
    <row r="935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27"/>
      <c r="O935" s="27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</row>
    <row r="93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27"/>
      <c r="O936" s="27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</row>
    <row r="937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27"/>
      <c r="O937" s="27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</row>
    <row r="938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27"/>
      <c r="O938" s="27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</row>
    <row r="939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27"/>
      <c r="O939" s="27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</row>
    <row r="940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27"/>
      <c r="O940" s="27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</row>
    <row r="941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27"/>
      <c r="O941" s="27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</row>
    <row r="942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27"/>
      <c r="O942" s="27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</row>
    <row r="943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27"/>
      <c r="O943" s="27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</row>
    <row r="944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27"/>
      <c r="O944" s="27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</row>
    <row r="945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27"/>
      <c r="O945" s="27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</row>
    <row r="94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27"/>
      <c r="O946" s="27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</row>
    <row r="947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27"/>
      <c r="O947" s="27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</row>
    <row r="948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27"/>
      <c r="O948" s="27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</row>
    <row r="949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27"/>
      <c r="O949" s="27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</row>
    <row r="950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27"/>
      <c r="O950" s="27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</row>
    <row r="951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27"/>
      <c r="O951" s="27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</row>
    <row r="952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27"/>
      <c r="O952" s="27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</row>
    <row r="953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27"/>
      <c r="O953" s="27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</row>
    <row r="954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27"/>
      <c r="O954" s="27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</row>
    <row r="955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27"/>
      <c r="O955" s="27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</row>
    <row r="95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27"/>
      <c r="O956" s="27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</row>
    <row r="957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27"/>
      <c r="O957" s="27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</row>
    <row r="958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27"/>
      <c r="O958" s="27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</row>
    <row r="959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27"/>
      <c r="O959" s="27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</row>
    <row r="960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27"/>
      <c r="O960" s="27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</row>
    <row r="961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27"/>
      <c r="O961" s="27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</row>
    <row r="962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27"/>
      <c r="O962" s="27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</row>
    <row r="963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27"/>
      <c r="O963" s="27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</row>
    <row r="964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27"/>
      <c r="O964" s="27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</row>
    <row r="965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27"/>
      <c r="O965" s="27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</row>
    <row r="96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27"/>
      <c r="O966" s="27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</row>
    <row r="967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27"/>
      <c r="O967" s="27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</row>
    <row r="968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27"/>
      <c r="O968" s="27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</row>
    <row r="969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27"/>
      <c r="O969" s="27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</row>
    <row r="970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27"/>
      <c r="O970" s="27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</row>
    <row r="971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27"/>
      <c r="O971" s="27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</row>
    <row r="972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27"/>
      <c r="O972" s="27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</row>
    <row r="973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27"/>
      <c r="O973" s="27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</row>
    <row r="974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27"/>
      <c r="O974" s="27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</row>
    <row r="975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27"/>
      <c r="O975" s="27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</row>
    <row r="97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27"/>
      <c r="O976" s="27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</row>
    <row r="977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27"/>
      <c r="O977" s="27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</row>
    <row r="978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27"/>
      <c r="O978" s="27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  <c r="AE978" s="120"/>
    </row>
    <row r="979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27"/>
      <c r="O979" s="27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  <c r="AE979" s="120"/>
    </row>
    <row r="980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27"/>
      <c r="O980" s="27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  <c r="AE980" s="120"/>
    </row>
    <row r="981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27"/>
      <c r="O981" s="27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  <c r="AE981" s="120"/>
    </row>
    <row r="982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27"/>
      <c r="O982" s="27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  <c r="AE982" s="120"/>
    </row>
    <row r="983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27"/>
      <c r="O983" s="27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  <c r="AE983" s="120"/>
    </row>
    <row r="984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27"/>
      <c r="O984" s="27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  <c r="AE984" s="120"/>
    </row>
    <row r="985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27"/>
      <c r="O985" s="27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  <c r="AE985" s="120"/>
    </row>
    <row r="986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27"/>
      <c r="O986" s="27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  <c r="AE986" s="120"/>
    </row>
    <row r="987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27"/>
      <c r="O987" s="27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  <c r="AE987" s="120"/>
    </row>
    <row r="988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27"/>
      <c r="O988" s="27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  <c r="AE988" s="120"/>
    </row>
    <row r="989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27"/>
      <c r="O989" s="27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</row>
    <row r="990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27"/>
      <c r="O990" s="27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  <c r="AB990" s="120"/>
      <c r="AC990" s="120"/>
      <c r="AD990" s="120"/>
      <c r="AE990" s="120"/>
    </row>
    <row r="991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27"/>
      <c r="O991" s="27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  <c r="AB991" s="120"/>
      <c r="AC991" s="120"/>
      <c r="AD991" s="120"/>
      <c r="AE991" s="120"/>
    </row>
    <row r="992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27"/>
      <c r="O992" s="27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  <c r="AB992" s="120"/>
      <c r="AC992" s="120"/>
      <c r="AD992" s="120"/>
      <c r="AE992" s="120"/>
    </row>
    <row r="993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27"/>
      <c r="O993" s="27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  <c r="AB993" s="120"/>
      <c r="AC993" s="120"/>
      <c r="AD993" s="120"/>
      <c r="AE993" s="120"/>
    </row>
    <row r="994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27"/>
      <c r="O994" s="27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  <c r="AB994" s="120"/>
      <c r="AC994" s="120"/>
      <c r="AD994" s="120"/>
      <c r="AE994" s="120"/>
    </row>
    <row r="995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27"/>
      <c r="O995" s="27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  <c r="AB995" s="120"/>
      <c r="AC995" s="120"/>
      <c r="AD995" s="120"/>
      <c r="AE995" s="120"/>
    </row>
    <row r="996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27"/>
      <c r="O996" s="27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  <c r="AB996" s="120"/>
      <c r="AC996" s="120"/>
      <c r="AD996" s="120"/>
      <c r="AE996" s="120"/>
    </row>
    <row r="997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27"/>
      <c r="O997" s="27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  <c r="AB997" s="120"/>
      <c r="AC997" s="120"/>
      <c r="AD997" s="120"/>
      <c r="AE997" s="120"/>
    </row>
    <row r="998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27"/>
      <c r="O998" s="27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  <c r="AB998" s="120"/>
      <c r="AC998" s="120"/>
      <c r="AD998" s="120"/>
      <c r="AE998" s="120"/>
    </row>
    <row r="999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27"/>
      <c r="O999" s="27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  <c r="AB999" s="120"/>
      <c r="AC999" s="120"/>
      <c r="AD999" s="120"/>
      <c r="AE999" s="120"/>
    </row>
    <row r="1000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27"/>
      <c r="O1000" s="27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  <c r="AB1000" s="120"/>
      <c r="AC1000" s="120"/>
      <c r="AD1000" s="120"/>
      <c r="AE1000" s="120"/>
    </row>
    <row r="1001">
      <c r="A1001" s="120"/>
      <c r="B1001" s="120"/>
      <c r="C1001" s="120"/>
      <c r="D1001" s="120"/>
      <c r="E1001" s="120"/>
      <c r="F1001" s="120"/>
      <c r="G1001" s="120"/>
      <c r="H1001" s="120"/>
      <c r="I1001" s="120"/>
      <c r="J1001" s="120"/>
      <c r="K1001" s="120"/>
      <c r="L1001" s="120"/>
      <c r="M1001" s="120"/>
      <c r="N1001" s="27"/>
      <c r="O1001" s="27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  <c r="AA1001" s="120"/>
      <c r="AB1001" s="120"/>
      <c r="AC1001" s="120"/>
      <c r="AD1001" s="120"/>
      <c r="AE1001" s="120"/>
    </row>
    <row r="1002">
      <c r="A1002" s="120"/>
      <c r="B1002" s="120"/>
      <c r="C1002" s="120"/>
      <c r="D1002" s="120"/>
      <c r="E1002" s="120"/>
      <c r="F1002" s="120"/>
      <c r="G1002" s="120"/>
      <c r="H1002" s="120"/>
      <c r="I1002" s="120"/>
      <c r="J1002" s="120"/>
      <c r="K1002" s="120"/>
      <c r="L1002" s="120"/>
      <c r="M1002" s="120"/>
      <c r="N1002" s="27"/>
      <c r="O1002" s="27"/>
      <c r="P1002" s="120"/>
      <c r="Q1002" s="120"/>
      <c r="R1002" s="120"/>
      <c r="S1002" s="120"/>
      <c r="T1002" s="120"/>
      <c r="U1002" s="120"/>
      <c r="V1002" s="120"/>
      <c r="W1002" s="120"/>
      <c r="X1002" s="120"/>
      <c r="Y1002" s="120"/>
      <c r="Z1002" s="120"/>
      <c r="AA1002" s="120"/>
      <c r="AB1002" s="120"/>
      <c r="AC1002" s="120"/>
      <c r="AD1002" s="120"/>
      <c r="AE1002" s="120"/>
    </row>
    <row r="1003">
      <c r="A1003" s="120"/>
      <c r="B1003" s="120"/>
      <c r="C1003" s="120"/>
      <c r="D1003" s="120"/>
      <c r="E1003" s="120"/>
      <c r="F1003" s="120"/>
      <c r="G1003" s="120"/>
      <c r="H1003" s="120"/>
      <c r="I1003" s="120"/>
      <c r="J1003" s="120"/>
      <c r="K1003" s="120"/>
      <c r="L1003" s="120"/>
      <c r="M1003" s="120"/>
      <c r="N1003" s="27"/>
      <c r="O1003" s="27"/>
      <c r="P1003" s="120"/>
      <c r="Q1003" s="120"/>
      <c r="R1003" s="120"/>
      <c r="S1003" s="120"/>
      <c r="T1003" s="120"/>
      <c r="U1003" s="120"/>
      <c r="V1003" s="120"/>
      <c r="W1003" s="120"/>
      <c r="X1003" s="120"/>
      <c r="Y1003" s="120"/>
      <c r="Z1003" s="120"/>
      <c r="AA1003" s="120"/>
      <c r="AB1003" s="120"/>
      <c r="AC1003" s="120"/>
      <c r="AD1003" s="120"/>
      <c r="AE1003" s="120"/>
    </row>
    <row r="1004">
      <c r="A1004" s="120"/>
      <c r="B1004" s="120"/>
      <c r="C1004" s="120"/>
      <c r="D1004" s="120"/>
      <c r="E1004" s="120"/>
      <c r="F1004" s="120"/>
      <c r="G1004" s="120"/>
      <c r="H1004" s="120"/>
      <c r="I1004" s="120"/>
      <c r="J1004" s="120"/>
      <c r="K1004" s="120"/>
      <c r="L1004" s="120"/>
      <c r="M1004" s="120"/>
      <c r="N1004" s="27"/>
      <c r="O1004" s="27"/>
      <c r="P1004" s="120"/>
      <c r="Q1004" s="120"/>
      <c r="R1004" s="120"/>
      <c r="S1004" s="120"/>
      <c r="T1004" s="120"/>
      <c r="U1004" s="120"/>
      <c r="V1004" s="120"/>
      <c r="W1004" s="120"/>
      <c r="X1004" s="120"/>
      <c r="Y1004" s="120"/>
      <c r="Z1004" s="120"/>
      <c r="AA1004" s="120"/>
      <c r="AB1004" s="120"/>
      <c r="AC1004" s="120"/>
      <c r="AD1004" s="120"/>
      <c r="AE1004" s="120"/>
    </row>
    <row r="1005">
      <c r="A1005" s="120"/>
      <c r="B1005" s="120"/>
      <c r="C1005" s="120"/>
      <c r="D1005" s="120"/>
      <c r="E1005" s="120"/>
      <c r="F1005" s="120"/>
      <c r="G1005" s="120"/>
      <c r="H1005" s="120"/>
      <c r="I1005" s="120"/>
      <c r="J1005" s="120"/>
      <c r="K1005" s="120"/>
      <c r="L1005" s="120"/>
      <c r="M1005" s="120"/>
      <c r="N1005" s="27"/>
      <c r="O1005" s="27"/>
      <c r="P1005" s="120"/>
      <c r="Q1005" s="120"/>
      <c r="R1005" s="120"/>
      <c r="S1005" s="120"/>
      <c r="T1005" s="120"/>
      <c r="U1005" s="120"/>
      <c r="V1005" s="120"/>
      <c r="W1005" s="120"/>
      <c r="X1005" s="120"/>
      <c r="Y1005" s="120"/>
      <c r="Z1005" s="120"/>
      <c r="AA1005" s="120"/>
      <c r="AB1005" s="120"/>
      <c r="AC1005" s="120"/>
      <c r="AD1005" s="120"/>
      <c r="AE1005" s="120"/>
    </row>
    <row r="1006">
      <c r="A1006" s="120"/>
      <c r="B1006" s="120"/>
      <c r="C1006" s="120"/>
      <c r="D1006" s="120"/>
      <c r="E1006" s="120"/>
      <c r="F1006" s="120"/>
      <c r="G1006" s="120"/>
      <c r="H1006" s="120"/>
      <c r="I1006" s="120"/>
      <c r="J1006" s="120"/>
      <c r="K1006" s="120"/>
      <c r="L1006" s="120"/>
      <c r="M1006" s="120"/>
      <c r="N1006" s="27"/>
      <c r="O1006" s="27"/>
      <c r="P1006" s="120"/>
      <c r="Q1006" s="120"/>
      <c r="R1006" s="120"/>
      <c r="S1006" s="120"/>
      <c r="T1006" s="120"/>
      <c r="U1006" s="120"/>
      <c r="V1006" s="120"/>
      <c r="W1006" s="120"/>
      <c r="X1006" s="120"/>
      <c r="Y1006" s="120"/>
      <c r="Z1006" s="120"/>
      <c r="AA1006" s="120"/>
      <c r="AB1006" s="120"/>
      <c r="AC1006" s="120"/>
      <c r="AD1006" s="120"/>
      <c r="AE1006" s="120"/>
    </row>
  </sheetData>
  <hyperlinks>
    <hyperlink r:id="rId1" ref="L4"/>
    <hyperlink r:id="rId2" ref="L10"/>
    <hyperlink r:id="rId3" ref="J11"/>
    <hyperlink r:id="rId4" ref="L12"/>
    <hyperlink r:id="rId5" ref="L13"/>
    <hyperlink r:id="rId6" ref="L14"/>
    <hyperlink r:id="rId7" ref="L26"/>
    <hyperlink r:id="rId8" ref="L28"/>
    <hyperlink r:id="rId9" ref="L31"/>
    <hyperlink r:id="rId10" ref="L36"/>
    <hyperlink r:id="rId11" ref="L39"/>
    <hyperlink r:id="rId12" ref="L40"/>
    <hyperlink r:id="rId13" ref="L50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12</v>
      </c>
      <c r="M1" s="6" t="s">
        <v>13</v>
      </c>
      <c r="N1" s="1"/>
      <c r="O1" s="1"/>
      <c r="P1" s="1" t="s">
        <v>173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1" t="s">
        <v>265</v>
      </c>
      <c r="B2" s="33" t="s">
        <v>266</v>
      </c>
      <c r="C2" s="33"/>
      <c r="D2" s="34"/>
      <c r="E2" s="33">
        <v>1.0</v>
      </c>
      <c r="F2" s="33"/>
      <c r="G2" s="33"/>
      <c r="H2" s="33" t="s">
        <v>267</v>
      </c>
      <c r="I2" s="27"/>
      <c r="J2" s="27"/>
      <c r="K2" s="27"/>
      <c r="L2" s="27"/>
      <c r="M2" s="26" t="str">
        <f t="shared" ref="M2:M5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http://taeyoonchoi.com/your-friend</v>
      </c>
      <c r="N2" s="33"/>
      <c r="O2" s="33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1" t="s">
        <v>265</v>
      </c>
      <c r="B3" s="42" t="s">
        <v>268</v>
      </c>
      <c r="C3" s="42" t="s">
        <v>269</v>
      </c>
      <c r="D3" s="46" t="s">
        <v>270</v>
      </c>
      <c r="E3" s="122">
        <v>3.0</v>
      </c>
      <c r="F3" s="122"/>
      <c r="G3" s="122">
        <v>2015.0</v>
      </c>
      <c r="H3" s="42"/>
      <c r="I3" s="42"/>
      <c r="J3" s="42"/>
      <c r="K3" s="13"/>
      <c r="L3" s="27"/>
      <c r="M3" s="26" t="str">
        <f t="shared" si="1"/>
        <v>http://taeyoonchoi.com/your-friend/furniture-for-all-occasions/chair</v>
      </c>
      <c r="N3" s="33"/>
      <c r="O3" s="33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1" t="s">
        <v>265</v>
      </c>
      <c r="B4" s="42" t="s">
        <v>268</v>
      </c>
      <c r="C4" s="42" t="s">
        <v>271</v>
      </c>
      <c r="D4" s="46" t="s">
        <v>272</v>
      </c>
      <c r="E4" s="122">
        <v>3.0</v>
      </c>
      <c r="F4" s="122"/>
      <c r="G4" s="122">
        <v>2015.0</v>
      </c>
      <c r="H4" s="44" t="s">
        <v>267</v>
      </c>
      <c r="I4" s="33" t="s">
        <v>273</v>
      </c>
      <c r="J4" s="33" t="s">
        <v>274</v>
      </c>
      <c r="K4" s="9" t="s">
        <v>101</v>
      </c>
      <c r="L4" s="35" t="s">
        <v>275</v>
      </c>
      <c r="M4" s="26" t="str">
        <f t="shared" si="1"/>
        <v>http://taeyoonchoi.com/your-friend/furniture-for-all-occasions/table</v>
      </c>
      <c r="N4" s="33"/>
      <c r="O4" s="33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1" t="s">
        <v>265</v>
      </c>
      <c r="B5" s="42" t="s">
        <v>276</v>
      </c>
      <c r="C5" s="42" t="s">
        <v>74</v>
      </c>
      <c r="D5" s="46" t="s">
        <v>91</v>
      </c>
      <c r="E5" s="122">
        <v>3.0</v>
      </c>
      <c r="F5" s="122"/>
      <c r="G5" s="122">
        <v>2.0</v>
      </c>
      <c r="H5" s="42"/>
      <c r="I5" s="42" t="s">
        <v>277</v>
      </c>
      <c r="J5" s="42"/>
      <c r="K5" s="13"/>
      <c r="L5" s="35" t="s">
        <v>278</v>
      </c>
      <c r="M5" s="26" t="str">
        <f t="shared" si="1"/>
        <v>http://taeyoonchoi.com/your-friend/fair-exchange/exhibition</v>
      </c>
      <c r="N5" s="33"/>
      <c r="O5" s="33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1" t="s">
        <v>265</v>
      </c>
      <c r="B6" s="44" t="s">
        <v>276</v>
      </c>
      <c r="C6" s="44" t="s">
        <v>279</v>
      </c>
      <c r="D6" s="46"/>
      <c r="E6" s="57">
        <v>3.0</v>
      </c>
      <c r="F6" s="57"/>
      <c r="G6" s="57">
        <v>2012.0</v>
      </c>
      <c r="H6" s="44" t="s">
        <v>280</v>
      </c>
      <c r="I6" s="42"/>
      <c r="J6" s="42"/>
      <c r="K6" s="13"/>
      <c r="L6" s="35" t="s">
        <v>281</v>
      </c>
      <c r="M6" s="26"/>
      <c r="N6" s="33"/>
      <c r="O6" s="33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1" t="s">
        <v>265</v>
      </c>
      <c r="B7" s="42" t="s">
        <v>276</v>
      </c>
      <c r="C7" s="44" t="s">
        <v>249</v>
      </c>
      <c r="D7" s="46" t="s">
        <v>282</v>
      </c>
      <c r="E7" s="122">
        <v>3.0</v>
      </c>
      <c r="F7" s="122"/>
      <c r="G7" s="122">
        <v>2.0</v>
      </c>
      <c r="H7" s="44" t="s">
        <v>283</v>
      </c>
      <c r="I7" s="42" t="s">
        <v>277</v>
      </c>
      <c r="J7" s="42"/>
      <c r="K7" s="13"/>
      <c r="L7" s="33"/>
      <c r="M7" s="26" t="str">
        <f t="shared" ref="M7:M9" si="2">if(E7=3, concatenate("http://taeyoonchoi.com/",lower(substitute(A7," ","-")),"/",lower(substitute(B7," ","-")),"/",lower(substitute(D7," ","-"))),if(E7=2,concatenate("http://taeyoonchoi.com/",lower(substitute(A7," ","-")),"/",lower(substitute(B7," ","-"))),concatenate("http://taeyoonchoi.com/",lower(substitute(A7," ","-")))))</f>
        <v>http://taeyoonchoi.com/your-friend/fair-exchange/essay</v>
      </c>
      <c r="N7" s="33"/>
      <c r="O7" s="33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1" t="s">
        <v>265</v>
      </c>
      <c r="B8" s="42" t="s">
        <v>284</v>
      </c>
      <c r="C8" s="42" t="s">
        <v>285</v>
      </c>
      <c r="D8" s="46" t="s">
        <v>33</v>
      </c>
      <c r="E8" s="122">
        <v>2.0</v>
      </c>
      <c r="F8" s="122"/>
      <c r="G8" s="122">
        <v>2016.0</v>
      </c>
      <c r="H8" s="42"/>
      <c r="I8" s="42" t="s">
        <v>286</v>
      </c>
      <c r="J8" s="42"/>
      <c r="K8" s="13"/>
      <c r="L8" s="27"/>
      <c r="M8" s="26" t="str">
        <f t="shared" si="2"/>
        <v>http://taeyoonchoi.com/your-friend/happenings-for-set</v>
      </c>
      <c r="N8" s="33"/>
      <c r="O8" s="33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1" t="s">
        <v>265</v>
      </c>
      <c r="B9" s="42" t="s">
        <v>53</v>
      </c>
      <c r="C9" s="42" t="s">
        <v>285</v>
      </c>
      <c r="D9" s="46" t="s">
        <v>33</v>
      </c>
      <c r="E9" s="44">
        <v>3.0</v>
      </c>
      <c r="F9" s="122"/>
      <c r="G9" s="122">
        <v>2009.0</v>
      </c>
      <c r="H9" s="42"/>
      <c r="I9" s="42" t="s">
        <v>287</v>
      </c>
      <c r="J9" s="42"/>
      <c r="K9" s="13"/>
      <c r="L9" s="27"/>
      <c r="M9" s="26" t="str">
        <f t="shared" si="2"/>
        <v>http://taeyoonchoi.com/your-friend/grey-belt/performance</v>
      </c>
      <c r="N9" s="33"/>
      <c r="O9" s="33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1" t="s">
        <v>265</v>
      </c>
      <c r="B10" s="43" t="s">
        <v>266</v>
      </c>
      <c r="L10" s="111" t="s">
        <v>288</v>
      </c>
      <c r="N10" s="1"/>
      <c r="O10" s="33"/>
    </row>
    <row r="11">
      <c r="N11" s="1"/>
      <c r="O11" s="33"/>
    </row>
    <row r="12">
      <c r="N12" s="1"/>
      <c r="O12" s="33"/>
    </row>
    <row r="13">
      <c r="N13" s="1"/>
      <c r="O13" s="33"/>
    </row>
    <row r="14">
      <c r="N14" s="1"/>
      <c r="O14" s="33"/>
    </row>
    <row r="15">
      <c r="N15" s="1"/>
      <c r="O15" s="33"/>
    </row>
    <row r="16">
      <c r="N16" s="1"/>
      <c r="O16" s="33"/>
    </row>
    <row r="17">
      <c r="N17" s="1"/>
      <c r="O17" s="33"/>
    </row>
    <row r="18">
      <c r="N18" s="1"/>
      <c r="O18" s="33"/>
    </row>
    <row r="19">
      <c r="N19" s="1"/>
      <c r="O19" s="33"/>
    </row>
    <row r="20">
      <c r="N20" s="1"/>
      <c r="O20" s="33"/>
    </row>
    <row r="21">
      <c r="N21" s="1"/>
      <c r="O21" s="33"/>
    </row>
    <row r="22">
      <c r="N22" s="1"/>
      <c r="O22" s="33"/>
    </row>
    <row r="23">
      <c r="N23" s="1"/>
      <c r="O23" s="33"/>
    </row>
    <row r="24">
      <c r="N24" s="1"/>
      <c r="O24" s="33"/>
    </row>
    <row r="25">
      <c r="N25" s="1"/>
      <c r="O25" s="33"/>
    </row>
    <row r="26">
      <c r="N26" s="1"/>
      <c r="O26" s="33"/>
    </row>
    <row r="27">
      <c r="N27" s="1"/>
      <c r="O27" s="33"/>
    </row>
    <row r="28">
      <c r="N28" s="1"/>
      <c r="O28" s="33"/>
    </row>
    <row r="29">
      <c r="N29" s="1"/>
      <c r="O29" s="33"/>
    </row>
    <row r="30">
      <c r="N30" s="1"/>
      <c r="O30" s="33"/>
    </row>
    <row r="31">
      <c r="N31" s="1"/>
      <c r="O31" s="33"/>
    </row>
    <row r="32">
      <c r="N32" s="1"/>
      <c r="O32" s="33"/>
    </row>
    <row r="33">
      <c r="N33" s="1"/>
      <c r="O33" s="33"/>
    </row>
    <row r="34">
      <c r="N34" s="1"/>
      <c r="O34" s="33"/>
    </row>
    <row r="35">
      <c r="N35" s="1"/>
      <c r="O35" s="33"/>
    </row>
    <row r="36">
      <c r="N36" s="1"/>
      <c r="O36" s="33"/>
    </row>
    <row r="37">
      <c r="N37" s="1"/>
      <c r="O37" s="33"/>
    </row>
    <row r="38">
      <c r="N38" s="1"/>
      <c r="O38" s="33"/>
    </row>
    <row r="39">
      <c r="N39" s="1"/>
      <c r="O39" s="33"/>
    </row>
    <row r="40">
      <c r="N40" s="1"/>
      <c r="O40" s="33"/>
    </row>
    <row r="41">
      <c r="N41" s="1"/>
      <c r="O41" s="33"/>
    </row>
    <row r="42">
      <c r="N42" s="1"/>
      <c r="O42" s="33"/>
    </row>
    <row r="43">
      <c r="N43" s="1"/>
      <c r="O43" s="33"/>
    </row>
    <row r="44">
      <c r="N44" s="1"/>
      <c r="O44" s="33"/>
    </row>
    <row r="45">
      <c r="N45" s="1"/>
      <c r="O45" s="33"/>
    </row>
    <row r="46">
      <c r="N46" s="1"/>
      <c r="O46" s="33"/>
    </row>
    <row r="47">
      <c r="N47" s="1"/>
      <c r="O47" s="33"/>
    </row>
    <row r="48">
      <c r="N48" s="1"/>
      <c r="O48" s="33"/>
    </row>
    <row r="49">
      <c r="N49" s="1"/>
      <c r="O49" s="33"/>
    </row>
    <row r="50">
      <c r="N50" s="1"/>
      <c r="O50" s="33"/>
    </row>
    <row r="51">
      <c r="N51" s="1"/>
      <c r="O51" s="33"/>
    </row>
    <row r="52">
      <c r="N52" s="1"/>
      <c r="O52" s="33"/>
    </row>
    <row r="53">
      <c r="N53" s="1"/>
      <c r="O53" s="33"/>
    </row>
    <row r="54">
      <c r="N54" s="1"/>
      <c r="O54" s="33"/>
    </row>
    <row r="55">
      <c r="N55" s="1"/>
      <c r="O55" s="33"/>
    </row>
    <row r="56">
      <c r="N56" s="1"/>
      <c r="O56" s="33"/>
    </row>
    <row r="57">
      <c r="N57" s="1"/>
      <c r="O57" s="33"/>
    </row>
    <row r="58">
      <c r="N58" s="1"/>
      <c r="O58" s="33"/>
    </row>
    <row r="59">
      <c r="N59" s="1"/>
      <c r="O59" s="33"/>
    </row>
    <row r="60">
      <c r="N60" s="1"/>
      <c r="O60" s="33"/>
    </row>
    <row r="61">
      <c r="N61" s="1"/>
      <c r="O61" s="33"/>
    </row>
    <row r="62">
      <c r="N62" s="1"/>
      <c r="O62" s="33"/>
    </row>
    <row r="63">
      <c r="N63" s="1"/>
      <c r="O63" s="33"/>
    </row>
    <row r="64">
      <c r="N64" s="1"/>
      <c r="O64" s="33"/>
    </row>
    <row r="65">
      <c r="N65" s="1"/>
      <c r="O65" s="33"/>
    </row>
    <row r="66">
      <c r="N66" s="1"/>
      <c r="O66" s="33"/>
    </row>
    <row r="67">
      <c r="N67" s="1"/>
      <c r="O67" s="33"/>
    </row>
    <row r="68">
      <c r="N68" s="1"/>
      <c r="O68" s="33"/>
    </row>
    <row r="69">
      <c r="N69" s="1"/>
      <c r="O69" s="33"/>
    </row>
    <row r="70">
      <c r="N70" s="1"/>
      <c r="O70" s="33"/>
    </row>
    <row r="71">
      <c r="N71" s="1"/>
      <c r="O71" s="33"/>
    </row>
    <row r="72">
      <c r="N72" s="1"/>
      <c r="O72" s="33"/>
    </row>
    <row r="73">
      <c r="N73" s="1"/>
      <c r="O73" s="33"/>
    </row>
    <row r="74">
      <c r="N74" s="1"/>
      <c r="O74" s="33"/>
    </row>
    <row r="75">
      <c r="N75" s="1"/>
      <c r="O75" s="33"/>
    </row>
    <row r="76">
      <c r="N76" s="1"/>
      <c r="O76" s="33"/>
    </row>
    <row r="77">
      <c r="N77" s="1"/>
      <c r="O77" s="33"/>
    </row>
    <row r="78">
      <c r="N78" s="1"/>
      <c r="O78" s="33"/>
    </row>
    <row r="79">
      <c r="N79" s="1"/>
      <c r="O79" s="33"/>
    </row>
    <row r="80">
      <c r="N80" s="1"/>
      <c r="O80" s="33"/>
    </row>
    <row r="81">
      <c r="N81" s="1"/>
      <c r="O81" s="33"/>
    </row>
    <row r="82">
      <c r="N82" s="1"/>
      <c r="O82" s="33"/>
    </row>
    <row r="83">
      <c r="N83" s="1"/>
      <c r="O83" s="33"/>
    </row>
    <row r="84">
      <c r="N84" s="1"/>
      <c r="O84" s="33"/>
    </row>
    <row r="85">
      <c r="N85" s="1"/>
      <c r="O85" s="33"/>
    </row>
    <row r="86">
      <c r="N86" s="1"/>
      <c r="O86" s="33"/>
    </row>
    <row r="87">
      <c r="N87" s="1"/>
      <c r="O87" s="33"/>
    </row>
    <row r="88">
      <c r="N88" s="1"/>
      <c r="O88" s="33"/>
    </row>
    <row r="89">
      <c r="N89" s="1"/>
      <c r="O89" s="33"/>
    </row>
    <row r="90">
      <c r="N90" s="1"/>
      <c r="O90" s="33"/>
    </row>
    <row r="91">
      <c r="N91" s="1"/>
      <c r="O91" s="33"/>
    </row>
    <row r="92">
      <c r="N92" s="1"/>
      <c r="O92" s="33"/>
    </row>
    <row r="93">
      <c r="N93" s="1"/>
      <c r="O93" s="33"/>
    </row>
    <row r="94">
      <c r="N94" s="1"/>
      <c r="O94" s="33"/>
    </row>
    <row r="95">
      <c r="N95" s="1"/>
      <c r="O95" s="33"/>
    </row>
    <row r="96">
      <c r="N96" s="1"/>
      <c r="O96" s="33"/>
    </row>
    <row r="97">
      <c r="N97" s="1"/>
      <c r="O97" s="33"/>
    </row>
    <row r="98">
      <c r="N98" s="1"/>
      <c r="O98" s="33"/>
    </row>
    <row r="99">
      <c r="N99" s="1"/>
      <c r="O99" s="33"/>
    </row>
    <row r="100">
      <c r="N100" s="1"/>
      <c r="O100" s="33"/>
    </row>
    <row r="101">
      <c r="N101" s="1"/>
      <c r="O101" s="33"/>
    </row>
    <row r="102">
      <c r="N102" s="1"/>
      <c r="O102" s="33"/>
    </row>
    <row r="103">
      <c r="N103" s="1"/>
      <c r="O103" s="33"/>
    </row>
    <row r="104">
      <c r="N104" s="1"/>
      <c r="O104" s="33"/>
    </row>
    <row r="105">
      <c r="N105" s="1"/>
      <c r="O105" s="33"/>
    </row>
    <row r="106">
      <c r="N106" s="1"/>
      <c r="O106" s="33"/>
    </row>
    <row r="107">
      <c r="N107" s="1"/>
      <c r="O107" s="33"/>
    </row>
    <row r="108">
      <c r="N108" s="1"/>
      <c r="O108" s="33"/>
    </row>
    <row r="109">
      <c r="N109" s="1"/>
      <c r="O109" s="33"/>
    </row>
    <row r="110">
      <c r="N110" s="1"/>
      <c r="O110" s="33"/>
    </row>
    <row r="111">
      <c r="N111" s="1"/>
      <c r="O111" s="33"/>
    </row>
    <row r="112">
      <c r="N112" s="1"/>
      <c r="O112" s="33"/>
    </row>
    <row r="113">
      <c r="N113" s="1"/>
      <c r="O113" s="33"/>
    </row>
    <row r="114">
      <c r="N114" s="1"/>
      <c r="O114" s="33"/>
    </row>
    <row r="115">
      <c r="N115" s="1"/>
      <c r="O115" s="33"/>
    </row>
    <row r="116">
      <c r="N116" s="1"/>
      <c r="O116" s="33"/>
    </row>
    <row r="117">
      <c r="N117" s="1"/>
      <c r="O117" s="33"/>
    </row>
    <row r="118">
      <c r="N118" s="1"/>
      <c r="O118" s="33"/>
    </row>
    <row r="119">
      <c r="N119" s="1"/>
      <c r="O119" s="33"/>
    </row>
    <row r="120">
      <c r="N120" s="1"/>
      <c r="O120" s="33"/>
    </row>
    <row r="121">
      <c r="N121" s="1"/>
      <c r="O121" s="33"/>
    </row>
    <row r="122">
      <c r="N122" s="1"/>
      <c r="O122" s="33"/>
    </row>
    <row r="123">
      <c r="N123" s="1"/>
      <c r="O123" s="33"/>
    </row>
    <row r="124">
      <c r="N124" s="1"/>
      <c r="O124" s="33"/>
    </row>
    <row r="125">
      <c r="N125" s="1"/>
      <c r="O125" s="33"/>
    </row>
    <row r="126">
      <c r="N126" s="1"/>
      <c r="O126" s="33"/>
    </row>
    <row r="127">
      <c r="N127" s="1"/>
      <c r="O127" s="33"/>
    </row>
    <row r="128">
      <c r="N128" s="1"/>
      <c r="O128" s="33"/>
    </row>
    <row r="129">
      <c r="N129" s="1"/>
      <c r="O129" s="33"/>
    </row>
    <row r="130">
      <c r="N130" s="1"/>
      <c r="O130" s="33"/>
    </row>
    <row r="131">
      <c r="N131" s="1"/>
      <c r="O131" s="33"/>
    </row>
    <row r="132">
      <c r="N132" s="1"/>
      <c r="O132" s="33"/>
    </row>
    <row r="133">
      <c r="N133" s="1"/>
      <c r="O133" s="33"/>
    </row>
    <row r="134">
      <c r="N134" s="1"/>
      <c r="O134" s="33"/>
    </row>
    <row r="135">
      <c r="N135" s="1"/>
      <c r="O135" s="33"/>
    </row>
    <row r="136">
      <c r="N136" s="1"/>
      <c r="O136" s="33"/>
    </row>
    <row r="137">
      <c r="N137" s="1"/>
      <c r="O137" s="33"/>
    </row>
    <row r="138">
      <c r="N138" s="1"/>
      <c r="O138" s="33"/>
    </row>
    <row r="139">
      <c r="N139" s="1"/>
      <c r="O139" s="33"/>
    </row>
    <row r="140">
      <c r="N140" s="1"/>
      <c r="O140" s="33"/>
    </row>
    <row r="141">
      <c r="N141" s="1"/>
      <c r="O141" s="33"/>
    </row>
    <row r="142">
      <c r="N142" s="1"/>
      <c r="O142" s="33"/>
    </row>
    <row r="143">
      <c r="N143" s="1"/>
      <c r="O143" s="33"/>
    </row>
    <row r="144">
      <c r="N144" s="1"/>
      <c r="O144" s="33"/>
    </row>
    <row r="145">
      <c r="N145" s="1"/>
      <c r="O145" s="33"/>
    </row>
    <row r="146">
      <c r="N146" s="1"/>
      <c r="O146" s="33"/>
    </row>
    <row r="147">
      <c r="N147" s="1"/>
      <c r="O147" s="33"/>
    </row>
    <row r="148">
      <c r="N148" s="1"/>
      <c r="O148" s="33"/>
    </row>
    <row r="149">
      <c r="N149" s="1"/>
      <c r="O149" s="33"/>
    </row>
    <row r="150">
      <c r="N150" s="1"/>
      <c r="O150" s="33"/>
    </row>
    <row r="151">
      <c r="N151" s="1"/>
      <c r="O151" s="33"/>
    </row>
    <row r="152">
      <c r="N152" s="1"/>
      <c r="O152" s="33"/>
    </row>
    <row r="153">
      <c r="N153" s="1"/>
      <c r="O153" s="33"/>
    </row>
    <row r="154">
      <c r="N154" s="1"/>
      <c r="O154" s="33"/>
    </row>
    <row r="155">
      <c r="N155" s="1"/>
      <c r="O155" s="33"/>
    </row>
    <row r="156">
      <c r="N156" s="1"/>
      <c r="O156" s="33"/>
    </row>
    <row r="157">
      <c r="N157" s="1"/>
      <c r="O157" s="33"/>
    </row>
    <row r="158">
      <c r="N158" s="1"/>
      <c r="O158" s="33"/>
    </row>
    <row r="159">
      <c r="N159" s="1"/>
      <c r="O159" s="33"/>
    </row>
    <row r="160">
      <c r="N160" s="1"/>
      <c r="O160" s="33"/>
    </row>
    <row r="161">
      <c r="N161" s="1"/>
      <c r="O161" s="33"/>
    </row>
    <row r="162">
      <c r="N162" s="1"/>
      <c r="O162" s="33"/>
    </row>
    <row r="163">
      <c r="N163" s="1"/>
      <c r="O163" s="33"/>
    </row>
    <row r="164">
      <c r="N164" s="1"/>
      <c r="O164" s="33"/>
    </row>
    <row r="165">
      <c r="N165" s="1"/>
      <c r="O165" s="33"/>
    </row>
    <row r="166">
      <c r="N166" s="1"/>
      <c r="O166" s="33"/>
    </row>
    <row r="167">
      <c r="N167" s="1"/>
      <c r="O167" s="33"/>
    </row>
    <row r="168">
      <c r="N168" s="1"/>
      <c r="O168" s="33"/>
    </row>
    <row r="169">
      <c r="N169" s="1"/>
      <c r="O169" s="33"/>
    </row>
    <row r="170">
      <c r="N170" s="1"/>
      <c r="O170" s="33"/>
    </row>
    <row r="171">
      <c r="N171" s="1"/>
      <c r="O171" s="33"/>
    </row>
    <row r="172">
      <c r="N172" s="1"/>
      <c r="O172" s="33"/>
    </row>
    <row r="173">
      <c r="N173" s="1"/>
      <c r="O173" s="33"/>
    </row>
    <row r="174">
      <c r="N174" s="1"/>
      <c r="O174" s="33"/>
    </row>
    <row r="175">
      <c r="N175" s="1"/>
      <c r="O175" s="33"/>
    </row>
    <row r="176">
      <c r="N176" s="1"/>
      <c r="O176" s="33"/>
    </row>
    <row r="177">
      <c r="N177" s="1"/>
      <c r="O177" s="33"/>
    </row>
    <row r="178">
      <c r="N178" s="1"/>
      <c r="O178" s="33"/>
    </row>
    <row r="179">
      <c r="N179" s="1"/>
      <c r="O179" s="33"/>
    </row>
    <row r="180">
      <c r="N180" s="1"/>
      <c r="O180" s="33"/>
    </row>
    <row r="181">
      <c r="N181" s="1"/>
      <c r="O181" s="33"/>
    </row>
    <row r="182">
      <c r="N182" s="1"/>
      <c r="O182" s="33"/>
    </row>
    <row r="183">
      <c r="N183" s="1"/>
      <c r="O183" s="33"/>
    </row>
    <row r="184">
      <c r="N184" s="1"/>
      <c r="O184" s="33"/>
    </row>
    <row r="185">
      <c r="N185" s="1"/>
      <c r="O185" s="33"/>
    </row>
    <row r="186">
      <c r="N186" s="1"/>
      <c r="O186" s="33"/>
    </row>
    <row r="187">
      <c r="N187" s="1"/>
      <c r="O187" s="33"/>
    </row>
    <row r="188">
      <c r="N188" s="1"/>
      <c r="O188" s="33"/>
    </row>
    <row r="189">
      <c r="N189" s="1"/>
      <c r="O189" s="33"/>
    </row>
    <row r="190">
      <c r="N190" s="1"/>
      <c r="O190" s="33"/>
    </row>
    <row r="191">
      <c r="N191" s="1"/>
      <c r="O191" s="33"/>
    </row>
    <row r="192">
      <c r="N192" s="1"/>
      <c r="O192" s="33"/>
    </row>
    <row r="193">
      <c r="N193" s="1"/>
      <c r="O193" s="33"/>
    </row>
    <row r="194">
      <c r="N194" s="1"/>
      <c r="O194" s="33"/>
    </row>
    <row r="195">
      <c r="N195" s="1"/>
      <c r="O195" s="33"/>
    </row>
    <row r="196">
      <c r="N196" s="1"/>
      <c r="O196" s="33"/>
    </row>
    <row r="197">
      <c r="N197" s="1"/>
      <c r="O197" s="33"/>
    </row>
    <row r="198">
      <c r="N198" s="1"/>
      <c r="O198" s="33"/>
    </row>
    <row r="199">
      <c r="N199" s="1"/>
      <c r="O199" s="33"/>
    </row>
    <row r="200">
      <c r="N200" s="1"/>
      <c r="O200" s="33"/>
    </row>
    <row r="201">
      <c r="N201" s="1"/>
      <c r="O201" s="33"/>
    </row>
    <row r="202">
      <c r="N202" s="1"/>
      <c r="O202" s="33"/>
    </row>
    <row r="203">
      <c r="N203" s="1"/>
      <c r="O203" s="33"/>
    </row>
    <row r="204">
      <c r="N204" s="1"/>
      <c r="O204" s="33"/>
    </row>
    <row r="205">
      <c r="N205" s="1"/>
      <c r="O205" s="33"/>
    </row>
    <row r="206">
      <c r="N206" s="1"/>
      <c r="O206" s="33"/>
    </row>
    <row r="207">
      <c r="N207" s="1"/>
      <c r="O207" s="33"/>
    </row>
    <row r="208">
      <c r="N208" s="1"/>
      <c r="O208" s="33"/>
    </row>
    <row r="209">
      <c r="N209" s="1"/>
      <c r="O209" s="33"/>
    </row>
    <row r="210">
      <c r="N210" s="1"/>
      <c r="O210" s="33"/>
    </row>
    <row r="211">
      <c r="N211" s="1"/>
      <c r="O211" s="33"/>
    </row>
    <row r="212">
      <c r="N212" s="1"/>
      <c r="O212" s="33"/>
    </row>
    <row r="213">
      <c r="N213" s="1"/>
      <c r="O213" s="33"/>
    </row>
    <row r="214">
      <c r="N214" s="1"/>
      <c r="O214" s="33"/>
    </row>
    <row r="215">
      <c r="N215" s="1"/>
      <c r="O215" s="33"/>
    </row>
    <row r="216">
      <c r="N216" s="1"/>
      <c r="O216" s="33"/>
    </row>
    <row r="217">
      <c r="N217" s="1"/>
      <c r="O217" s="33"/>
    </row>
    <row r="218">
      <c r="N218" s="1"/>
      <c r="O218" s="33"/>
    </row>
    <row r="219">
      <c r="N219" s="1"/>
      <c r="O219" s="33"/>
    </row>
    <row r="220">
      <c r="N220" s="1"/>
      <c r="O220" s="33"/>
    </row>
    <row r="221">
      <c r="N221" s="1"/>
      <c r="O221" s="33"/>
    </row>
    <row r="222">
      <c r="N222" s="1"/>
      <c r="O222" s="33"/>
    </row>
    <row r="223">
      <c r="N223" s="1"/>
      <c r="O223" s="33"/>
    </row>
    <row r="224">
      <c r="N224" s="1"/>
      <c r="O224" s="33"/>
    </row>
    <row r="225">
      <c r="N225" s="1"/>
      <c r="O225" s="33"/>
    </row>
    <row r="226">
      <c r="N226" s="1"/>
      <c r="O226" s="33"/>
    </row>
    <row r="227">
      <c r="N227" s="1"/>
      <c r="O227" s="33"/>
    </row>
    <row r="228">
      <c r="N228" s="1"/>
      <c r="O228" s="33"/>
    </row>
    <row r="229">
      <c r="N229" s="1"/>
      <c r="O229" s="33"/>
    </row>
    <row r="230">
      <c r="N230" s="1"/>
      <c r="O230" s="33"/>
    </row>
    <row r="231">
      <c r="N231" s="1"/>
      <c r="O231" s="33"/>
    </row>
    <row r="232">
      <c r="N232" s="1"/>
      <c r="O232" s="33"/>
    </row>
    <row r="233">
      <c r="N233" s="1"/>
      <c r="O233" s="33"/>
    </row>
    <row r="234">
      <c r="N234" s="1"/>
      <c r="O234" s="33"/>
    </row>
    <row r="235">
      <c r="N235" s="1"/>
      <c r="O235" s="33"/>
    </row>
    <row r="236">
      <c r="N236" s="1"/>
      <c r="O236" s="33"/>
    </row>
    <row r="237">
      <c r="N237" s="1"/>
      <c r="O237" s="33"/>
    </row>
    <row r="238">
      <c r="N238" s="1"/>
      <c r="O238" s="33"/>
    </row>
    <row r="239">
      <c r="N239" s="1"/>
      <c r="O239" s="33"/>
    </row>
    <row r="240">
      <c r="N240" s="1"/>
      <c r="O240" s="33"/>
    </row>
    <row r="241">
      <c r="N241" s="1"/>
      <c r="O241" s="33"/>
    </row>
    <row r="242">
      <c r="N242" s="1"/>
      <c r="O242" s="33"/>
    </row>
    <row r="243">
      <c r="N243" s="1"/>
      <c r="O243" s="33"/>
    </row>
    <row r="244">
      <c r="N244" s="1"/>
      <c r="O244" s="33"/>
    </row>
    <row r="245">
      <c r="N245" s="1"/>
      <c r="O245" s="33"/>
    </row>
    <row r="246">
      <c r="N246" s="1"/>
      <c r="O246" s="33"/>
    </row>
    <row r="247">
      <c r="N247" s="1"/>
      <c r="O247" s="33"/>
    </row>
    <row r="248">
      <c r="N248" s="1"/>
      <c r="O248" s="33"/>
    </row>
    <row r="249">
      <c r="N249" s="1"/>
      <c r="O249" s="33"/>
    </row>
    <row r="250">
      <c r="N250" s="1"/>
      <c r="O250" s="33"/>
    </row>
    <row r="251">
      <c r="N251" s="1"/>
      <c r="O251" s="33"/>
    </row>
    <row r="252">
      <c r="N252" s="1"/>
      <c r="O252" s="33"/>
    </row>
    <row r="253">
      <c r="N253" s="1"/>
      <c r="O253" s="33"/>
    </row>
    <row r="254">
      <c r="N254" s="1"/>
      <c r="O254" s="33"/>
    </row>
    <row r="255">
      <c r="N255" s="1"/>
      <c r="O255" s="33"/>
    </row>
    <row r="256">
      <c r="N256" s="1"/>
      <c r="O256" s="33"/>
    </row>
    <row r="257">
      <c r="N257" s="1"/>
      <c r="O257" s="33"/>
    </row>
    <row r="258">
      <c r="N258" s="1"/>
      <c r="O258" s="33"/>
    </row>
    <row r="259">
      <c r="N259" s="1"/>
      <c r="O259" s="33"/>
    </row>
    <row r="260">
      <c r="N260" s="1"/>
      <c r="O260" s="33"/>
    </row>
    <row r="261">
      <c r="N261" s="1"/>
      <c r="O261" s="33"/>
    </row>
    <row r="262">
      <c r="N262" s="1"/>
      <c r="O262" s="33"/>
    </row>
    <row r="263">
      <c r="N263" s="1"/>
      <c r="O263" s="33"/>
    </row>
    <row r="264">
      <c r="N264" s="1"/>
      <c r="O264" s="33"/>
    </row>
    <row r="265">
      <c r="N265" s="1"/>
      <c r="O265" s="33"/>
    </row>
    <row r="266">
      <c r="N266" s="1"/>
      <c r="O266" s="33"/>
    </row>
    <row r="267">
      <c r="N267" s="1"/>
      <c r="O267" s="33"/>
    </row>
    <row r="268">
      <c r="N268" s="1"/>
      <c r="O268" s="33"/>
    </row>
    <row r="269">
      <c r="N269" s="1"/>
      <c r="O269" s="33"/>
    </row>
    <row r="270">
      <c r="N270" s="1"/>
      <c r="O270" s="33"/>
    </row>
    <row r="271">
      <c r="N271" s="1"/>
      <c r="O271" s="33"/>
    </row>
    <row r="272">
      <c r="N272" s="1"/>
      <c r="O272" s="33"/>
    </row>
    <row r="273">
      <c r="N273" s="1"/>
      <c r="O273" s="33"/>
    </row>
    <row r="274">
      <c r="N274" s="1"/>
      <c r="O274" s="33"/>
    </row>
    <row r="275">
      <c r="N275" s="1"/>
      <c r="O275" s="33"/>
    </row>
    <row r="276">
      <c r="N276" s="1"/>
      <c r="O276" s="33"/>
    </row>
    <row r="277">
      <c r="N277" s="1"/>
      <c r="O277" s="33"/>
    </row>
    <row r="278">
      <c r="N278" s="1"/>
      <c r="O278" s="33"/>
    </row>
    <row r="279">
      <c r="N279" s="1"/>
      <c r="O279" s="33"/>
    </row>
    <row r="280">
      <c r="N280" s="1"/>
      <c r="O280" s="33"/>
    </row>
    <row r="281">
      <c r="N281" s="1"/>
      <c r="O281" s="33"/>
    </row>
    <row r="282">
      <c r="N282" s="1"/>
      <c r="O282" s="33"/>
    </row>
    <row r="283">
      <c r="N283" s="1"/>
      <c r="O283" s="33"/>
    </row>
    <row r="284">
      <c r="N284" s="1"/>
      <c r="O284" s="33"/>
    </row>
    <row r="285">
      <c r="N285" s="1"/>
      <c r="O285" s="33"/>
    </row>
    <row r="286">
      <c r="N286" s="1"/>
      <c r="O286" s="33"/>
    </row>
    <row r="287">
      <c r="N287" s="1"/>
      <c r="O287" s="33"/>
    </row>
    <row r="288">
      <c r="N288" s="1"/>
      <c r="O288" s="33"/>
    </row>
    <row r="289">
      <c r="N289" s="1"/>
      <c r="O289" s="33"/>
    </row>
    <row r="290">
      <c r="N290" s="1"/>
      <c r="O290" s="33"/>
    </row>
    <row r="291">
      <c r="N291" s="1"/>
      <c r="O291" s="33"/>
    </row>
    <row r="292">
      <c r="N292" s="1"/>
      <c r="O292" s="33"/>
    </row>
    <row r="293">
      <c r="N293" s="1"/>
      <c r="O293" s="33"/>
    </row>
    <row r="294">
      <c r="N294" s="1"/>
      <c r="O294" s="33"/>
    </row>
    <row r="295">
      <c r="N295" s="1"/>
      <c r="O295" s="33"/>
    </row>
    <row r="296">
      <c r="N296" s="1"/>
      <c r="O296" s="33"/>
    </row>
    <row r="297">
      <c r="N297" s="1"/>
      <c r="O297" s="33"/>
    </row>
    <row r="298">
      <c r="N298" s="1"/>
      <c r="O298" s="33"/>
    </row>
    <row r="299">
      <c r="N299" s="1"/>
      <c r="O299" s="33"/>
    </row>
    <row r="300">
      <c r="N300" s="1"/>
      <c r="O300" s="33"/>
    </row>
    <row r="301">
      <c r="N301" s="1"/>
      <c r="O301" s="33"/>
    </row>
    <row r="302">
      <c r="N302" s="1"/>
      <c r="O302" s="33"/>
    </row>
    <row r="303">
      <c r="N303" s="1"/>
      <c r="O303" s="33"/>
    </row>
    <row r="304">
      <c r="N304" s="1"/>
      <c r="O304" s="33"/>
    </row>
    <row r="305">
      <c r="N305" s="1"/>
      <c r="O305" s="33"/>
    </row>
    <row r="306">
      <c r="N306" s="1"/>
      <c r="O306" s="33"/>
    </row>
    <row r="307">
      <c r="N307" s="1"/>
      <c r="O307" s="33"/>
    </row>
    <row r="308">
      <c r="N308" s="1"/>
      <c r="O308" s="33"/>
    </row>
    <row r="309">
      <c r="N309" s="1"/>
      <c r="O309" s="33"/>
    </row>
    <row r="310">
      <c r="N310" s="1"/>
      <c r="O310" s="33"/>
    </row>
    <row r="311">
      <c r="N311" s="1"/>
      <c r="O311" s="33"/>
    </row>
    <row r="312">
      <c r="N312" s="1"/>
      <c r="O312" s="33"/>
    </row>
    <row r="313">
      <c r="N313" s="1"/>
      <c r="O313" s="33"/>
    </row>
    <row r="314">
      <c r="N314" s="1"/>
      <c r="O314" s="33"/>
    </row>
    <row r="315">
      <c r="N315" s="1"/>
      <c r="O315" s="33"/>
    </row>
    <row r="316">
      <c r="N316" s="1"/>
      <c r="O316" s="33"/>
    </row>
    <row r="317">
      <c r="N317" s="1"/>
      <c r="O317" s="33"/>
    </row>
    <row r="318">
      <c r="N318" s="1"/>
      <c r="O318" s="33"/>
    </row>
    <row r="319">
      <c r="N319" s="1"/>
      <c r="O319" s="33"/>
    </row>
    <row r="320">
      <c r="N320" s="1"/>
      <c r="O320" s="33"/>
    </row>
    <row r="321">
      <c r="N321" s="1"/>
      <c r="O321" s="33"/>
    </row>
    <row r="322">
      <c r="N322" s="1"/>
      <c r="O322" s="33"/>
    </row>
    <row r="323">
      <c r="N323" s="1"/>
      <c r="O323" s="33"/>
    </row>
    <row r="324">
      <c r="N324" s="1"/>
      <c r="O324" s="33"/>
    </row>
    <row r="325">
      <c r="N325" s="1"/>
      <c r="O325" s="33"/>
    </row>
    <row r="326">
      <c r="N326" s="1"/>
      <c r="O326" s="33"/>
    </row>
    <row r="327">
      <c r="N327" s="1"/>
      <c r="O327" s="33"/>
    </row>
    <row r="328">
      <c r="N328" s="1"/>
      <c r="O328" s="33"/>
    </row>
    <row r="329">
      <c r="N329" s="1"/>
      <c r="O329" s="33"/>
    </row>
    <row r="330">
      <c r="N330" s="1"/>
      <c r="O330" s="33"/>
    </row>
    <row r="331">
      <c r="N331" s="1"/>
      <c r="O331" s="33"/>
    </row>
    <row r="332">
      <c r="N332" s="1"/>
      <c r="O332" s="33"/>
    </row>
    <row r="333">
      <c r="N333" s="1"/>
      <c r="O333" s="33"/>
    </row>
    <row r="334">
      <c r="N334" s="1"/>
      <c r="O334" s="33"/>
    </row>
    <row r="335">
      <c r="N335" s="1"/>
      <c r="O335" s="33"/>
    </row>
    <row r="336">
      <c r="N336" s="1"/>
      <c r="O336" s="33"/>
    </row>
    <row r="337">
      <c r="N337" s="1"/>
      <c r="O337" s="33"/>
    </row>
    <row r="338">
      <c r="N338" s="1"/>
      <c r="O338" s="33"/>
    </row>
    <row r="339">
      <c r="N339" s="1"/>
      <c r="O339" s="33"/>
    </row>
    <row r="340">
      <c r="N340" s="1"/>
      <c r="O340" s="33"/>
    </row>
    <row r="341">
      <c r="N341" s="1"/>
      <c r="O341" s="33"/>
    </row>
    <row r="342">
      <c r="N342" s="1"/>
      <c r="O342" s="33"/>
    </row>
    <row r="343">
      <c r="N343" s="1"/>
      <c r="O343" s="33"/>
    </row>
    <row r="344">
      <c r="N344" s="1"/>
      <c r="O344" s="33"/>
    </row>
    <row r="345">
      <c r="N345" s="1"/>
      <c r="O345" s="33"/>
    </row>
    <row r="346">
      <c r="N346" s="1"/>
      <c r="O346" s="33"/>
    </row>
    <row r="347">
      <c r="N347" s="1"/>
      <c r="O347" s="33"/>
    </row>
    <row r="348">
      <c r="N348" s="1"/>
      <c r="O348" s="33"/>
    </row>
    <row r="349">
      <c r="N349" s="1"/>
      <c r="O349" s="33"/>
    </row>
    <row r="350">
      <c r="N350" s="1"/>
      <c r="O350" s="33"/>
    </row>
    <row r="351">
      <c r="N351" s="1"/>
      <c r="O351" s="33"/>
    </row>
    <row r="352">
      <c r="N352" s="1"/>
      <c r="O352" s="33"/>
    </row>
    <row r="353">
      <c r="N353" s="1"/>
      <c r="O353" s="33"/>
    </row>
    <row r="354">
      <c r="N354" s="1"/>
      <c r="O354" s="33"/>
    </row>
    <row r="355">
      <c r="N355" s="1"/>
      <c r="O355" s="33"/>
    </row>
    <row r="356">
      <c r="N356" s="1"/>
      <c r="O356" s="33"/>
    </row>
    <row r="357">
      <c r="N357" s="1"/>
      <c r="O357" s="33"/>
    </row>
    <row r="358">
      <c r="N358" s="1"/>
      <c r="O358" s="33"/>
    </row>
    <row r="359">
      <c r="N359" s="1"/>
      <c r="O359" s="33"/>
    </row>
    <row r="360">
      <c r="N360" s="1"/>
      <c r="O360" s="33"/>
    </row>
    <row r="361">
      <c r="N361" s="1"/>
      <c r="O361" s="33"/>
    </row>
    <row r="362">
      <c r="N362" s="1"/>
      <c r="O362" s="33"/>
    </row>
    <row r="363">
      <c r="N363" s="1"/>
      <c r="O363" s="33"/>
    </row>
    <row r="364">
      <c r="N364" s="1"/>
      <c r="O364" s="33"/>
    </row>
    <row r="365">
      <c r="N365" s="1"/>
      <c r="O365" s="33"/>
    </row>
    <row r="366">
      <c r="N366" s="1"/>
      <c r="O366" s="33"/>
    </row>
    <row r="367">
      <c r="N367" s="1"/>
      <c r="O367" s="33"/>
    </row>
    <row r="368">
      <c r="N368" s="1"/>
      <c r="O368" s="33"/>
    </row>
    <row r="369">
      <c r="N369" s="1"/>
      <c r="O369" s="33"/>
    </row>
    <row r="370">
      <c r="N370" s="1"/>
      <c r="O370" s="33"/>
    </row>
    <row r="371">
      <c r="N371" s="1"/>
      <c r="O371" s="33"/>
    </row>
    <row r="372">
      <c r="N372" s="1"/>
      <c r="O372" s="33"/>
    </row>
    <row r="373">
      <c r="N373" s="1"/>
      <c r="O373" s="33"/>
    </row>
    <row r="374">
      <c r="N374" s="1"/>
      <c r="O374" s="33"/>
    </row>
    <row r="375">
      <c r="N375" s="1"/>
      <c r="O375" s="33"/>
    </row>
    <row r="376">
      <c r="N376" s="1"/>
      <c r="O376" s="33"/>
    </row>
    <row r="377">
      <c r="N377" s="1"/>
      <c r="O377" s="33"/>
    </row>
    <row r="378">
      <c r="N378" s="1"/>
      <c r="O378" s="33"/>
    </row>
    <row r="379">
      <c r="N379" s="1"/>
      <c r="O379" s="33"/>
    </row>
    <row r="380">
      <c r="N380" s="1"/>
      <c r="O380" s="33"/>
    </row>
    <row r="381">
      <c r="N381" s="1"/>
      <c r="O381" s="33"/>
    </row>
    <row r="382">
      <c r="N382" s="1"/>
      <c r="O382" s="33"/>
    </row>
    <row r="383">
      <c r="N383" s="1"/>
      <c r="O383" s="33"/>
    </row>
    <row r="384">
      <c r="N384" s="1"/>
      <c r="O384" s="33"/>
    </row>
    <row r="385">
      <c r="N385" s="1"/>
      <c r="O385" s="33"/>
    </row>
    <row r="386">
      <c r="N386" s="1"/>
      <c r="O386" s="33"/>
    </row>
    <row r="387">
      <c r="N387" s="1"/>
      <c r="O387" s="33"/>
    </row>
    <row r="388">
      <c r="N388" s="1"/>
      <c r="O388" s="33"/>
    </row>
    <row r="389">
      <c r="N389" s="1"/>
      <c r="O389" s="33"/>
    </row>
    <row r="390">
      <c r="N390" s="1"/>
      <c r="O390" s="33"/>
    </row>
    <row r="391">
      <c r="N391" s="1"/>
      <c r="O391" s="33"/>
    </row>
    <row r="392">
      <c r="N392" s="1"/>
      <c r="O392" s="33"/>
    </row>
    <row r="393">
      <c r="N393" s="1"/>
      <c r="O393" s="33"/>
    </row>
    <row r="394">
      <c r="N394" s="1"/>
      <c r="O394" s="33"/>
    </row>
    <row r="395">
      <c r="N395" s="1"/>
      <c r="O395" s="33"/>
    </row>
    <row r="396">
      <c r="N396" s="1"/>
      <c r="O396" s="33"/>
    </row>
    <row r="397">
      <c r="N397" s="1"/>
      <c r="O397" s="33"/>
    </row>
    <row r="398">
      <c r="N398" s="1"/>
      <c r="O398" s="33"/>
    </row>
    <row r="399">
      <c r="N399" s="1"/>
      <c r="O399" s="33"/>
    </row>
    <row r="400">
      <c r="N400" s="1"/>
      <c r="O400" s="33"/>
    </row>
    <row r="401">
      <c r="N401" s="1"/>
      <c r="O401" s="33"/>
    </row>
    <row r="402">
      <c r="N402" s="1"/>
      <c r="O402" s="33"/>
    </row>
    <row r="403">
      <c r="N403" s="1"/>
      <c r="O403" s="33"/>
    </row>
    <row r="404">
      <c r="N404" s="1"/>
      <c r="O404" s="33"/>
    </row>
    <row r="405">
      <c r="N405" s="1"/>
      <c r="O405" s="33"/>
    </row>
    <row r="406">
      <c r="N406" s="1"/>
      <c r="O406" s="33"/>
    </row>
    <row r="407">
      <c r="N407" s="1"/>
      <c r="O407" s="33"/>
    </row>
    <row r="408">
      <c r="N408" s="1"/>
      <c r="O408" s="33"/>
    </row>
    <row r="409">
      <c r="N409" s="1"/>
      <c r="O409" s="33"/>
    </row>
    <row r="410">
      <c r="N410" s="1"/>
      <c r="O410" s="33"/>
    </row>
    <row r="411">
      <c r="N411" s="1"/>
      <c r="O411" s="33"/>
    </row>
    <row r="412">
      <c r="N412" s="1"/>
      <c r="O412" s="33"/>
    </row>
    <row r="413">
      <c r="N413" s="1"/>
      <c r="O413" s="33"/>
    </row>
    <row r="414">
      <c r="N414" s="1"/>
      <c r="O414" s="33"/>
    </row>
    <row r="415">
      <c r="N415" s="1"/>
      <c r="O415" s="33"/>
    </row>
    <row r="416">
      <c r="N416" s="1"/>
      <c r="O416" s="33"/>
    </row>
    <row r="417">
      <c r="N417" s="1"/>
      <c r="O417" s="33"/>
    </row>
    <row r="418">
      <c r="N418" s="1"/>
      <c r="O418" s="33"/>
    </row>
    <row r="419">
      <c r="N419" s="1"/>
      <c r="O419" s="33"/>
    </row>
    <row r="420">
      <c r="N420" s="1"/>
      <c r="O420" s="33"/>
    </row>
    <row r="421">
      <c r="N421" s="1"/>
      <c r="O421" s="33"/>
    </row>
    <row r="422">
      <c r="N422" s="1"/>
      <c r="O422" s="33"/>
    </row>
    <row r="423">
      <c r="N423" s="1"/>
      <c r="O423" s="33"/>
    </row>
    <row r="424">
      <c r="N424" s="1"/>
      <c r="O424" s="33"/>
    </row>
    <row r="425">
      <c r="N425" s="1"/>
      <c r="O425" s="33"/>
    </row>
    <row r="426">
      <c r="N426" s="1"/>
      <c r="O426" s="33"/>
    </row>
    <row r="427">
      <c r="N427" s="1"/>
      <c r="O427" s="33"/>
    </row>
    <row r="428">
      <c r="N428" s="1"/>
      <c r="O428" s="33"/>
    </row>
    <row r="429">
      <c r="N429" s="1"/>
      <c r="O429" s="33"/>
    </row>
    <row r="430">
      <c r="N430" s="1"/>
      <c r="O430" s="33"/>
    </row>
    <row r="431">
      <c r="N431" s="1"/>
      <c r="O431" s="33"/>
    </row>
    <row r="432">
      <c r="N432" s="1"/>
      <c r="O432" s="33"/>
    </row>
    <row r="433">
      <c r="N433" s="1"/>
      <c r="O433" s="33"/>
    </row>
    <row r="434">
      <c r="N434" s="1"/>
      <c r="O434" s="33"/>
    </row>
    <row r="435">
      <c r="N435" s="1"/>
      <c r="O435" s="33"/>
    </row>
    <row r="436">
      <c r="N436" s="1"/>
      <c r="O436" s="33"/>
    </row>
    <row r="437">
      <c r="N437" s="1"/>
      <c r="O437" s="33"/>
    </row>
    <row r="438">
      <c r="N438" s="1"/>
      <c r="O438" s="33"/>
    </row>
    <row r="439">
      <c r="N439" s="1"/>
      <c r="O439" s="33"/>
    </row>
    <row r="440">
      <c r="N440" s="1"/>
      <c r="O440" s="33"/>
    </row>
    <row r="441">
      <c r="N441" s="1"/>
      <c r="O441" s="33"/>
    </row>
    <row r="442">
      <c r="N442" s="1"/>
      <c r="O442" s="33"/>
    </row>
    <row r="443">
      <c r="N443" s="1"/>
      <c r="O443" s="33"/>
    </row>
    <row r="444">
      <c r="N444" s="1"/>
      <c r="O444" s="33"/>
    </row>
    <row r="445">
      <c r="N445" s="1"/>
      <c r="O445" s="33"/>
    </row>
    <row r="446">
      <c r="N446" s="1"/>
      <c r="O446" s="33"/>
    </row>
    <row r="447">
      <c r="N447" s="1"/>
      <c r="O447" s="33"/>
    </row>
    <row r="448">
      <c r="N448" s="1"/>
      <c r="O448" s="33"/>
    </row>
    <row r="449">
      <c r="N449" s="1"/>
      <c r="O449" s="33"/>
    </row>
    <row r="450">
      <c r="N450" s="1"/>
      <c r="O450" s="33"/>
    </row>
    <row r="451">
      <c r="N451" s="1"/>
      <c r="O451" s="33"/>
    </row>
    <row r="452">
      <c r="N452" s="1"/>
      <c r="O452" s="33"/>
    </row>
    <row r="453">
      <c r="N453" s="1"/>
      <c r="O453" s="33"/>
    </row>
    <row r="454">
      <c r="N454" s="1"/>
      <c r="O454" s="33"/>
    </row>
    <row r="455">
      <c r="N455" s="1"/>
      <c r="O455" s="33"/>
    </row>
    <row r="456">
      <c r="N456" s="1"/>
      <c r="O456" s="33"/>
    </row>
    <row r="457">
      <c r="N457" s="1"/>
      <c r="O457" s="33"/>
    </row>
    <row r="458">
      <c r="N458" s="1"/>
      <c r="O458" s="33"/>
    </row>
    <row r="459">
      <c r="N459" s="1"/>
      <c r="O459" s="33"/>
    </row>
    <row r="460">
      <c r="N460" s="1"/>
      <c r="O460" s="33"/>
    </row>
    <row r="461">
      <c r="N461" s="1"/>
      <c r="O461" s="33"/>
    </row>
    <row r="462">
      <c r="N462" s="1"/>
      <c r="O462" s="33"/>
    </row>
    <row r="463">
      <c r="N463" s="1"/>
      <c r="O463" s="33"/>
    </row>
    <row r="464">
      <c r="N464" s="1"/>
      <c r="O464" s="33"/>
    </row>
    <row r="465">
      <c r="N465" s="1"/>
      <c r="O465" s="33"/>
    </row>
    <row r="466">
      <c r="N466" s="1"/>
      <c r="O466" s="33"/>
    </row>
    <row r="467">
      <c r="N467" s="1"/>
      <c r="O467" s="33"/>
    </row>
    <row r="468">
      <c r="N468" s="1"/>
      <c r="O468" s="33"/>
    </row>
    <row r="469">
      <c r="N469" s="1"/>
      <c r="O469" s="33"/>
    </row>
    <row r="470">
      <c r="N470" s="1"/>
      <c r="O470" s="33"/>
    </row>
    <row r="471">
      <c r="N471" s="1"/>
      <c r="O471" s="33"/>
    </row>
    <row r="472">
      <c r="N472" s="1"/>
      <c r="O472" s="33"/>
    </row>
    <row r="473">
      <c r="N473" s="1"/>
      <c r="O473" s="33"/>
    </row>
    <row r="474">
      <c r="N474" s="1"/>
      <c r="O474" s="33"/>
    </row>
    <row r="475">
      <c r="N475" s="1"/>
      <c r="O475" s="33"/>
    </row>
    <row r="476">
      <c r="N476" s="1"/>
      <c r="O476" s="33"/>
    </row>
    <row r="477">
      <c r="N477" s="1"/>
      <c r="O477" s="33"/>
    </row>
    <row r="478">
      <c r="N478" s="1"/>
      <c r="O478" s="33"/>
    </row>
    <row r="479">
      <c r="N479" s="1"/>
      <c r="O479" s="33"/>
    </row>
    <row r="480">
      <c r="N480" s="1"/>
      <c r="O480" s="33"/>
    </row>
    <row r="481">
      <c r="N481" s="1"/>
      <c r="O481" s="33"/>
    </row>
    <row r="482">
      <c r="N482" s="1"/>
      <c r="O482" s="33"/>
    </row>
    <row r="483">
      <c r="N483" s="1"/>
      <c r="O483" s="33"/>
    </row>
    <row r="484">
      <c r="N484" s="1"/>
      <c r="O484" s="33"/>
    </row>
    <row r="485">
      <c r="N485" s="1"/>
      <c r="O485" s="33"/>
    </row>
    <row r="486">
      <c r="N486" s="1"/>
      <c r="O486" s="33"/>
    </row>
    <row r="487">
      <c r="N487" s="1"/>
      <c r="O487" s="33"/>
    </row>
    <row r="488">
      <c r="N488" s="1"/>
      <c r="O488" s="33"/>
    </row>
    <row r="489">
      <c r="N489" s="1"/>
      <c r="O489" s="33"/>
    </row>
    <row r="490">
      <c r="N490" s="1"/>
      <c r="O490" s="33"/>
    </row>
    <row r="491">
      <c r="N491" s="1"/>
      <c r="O491" s="33"/>
    </row>
    <row r="492">
      <c r="N492" s="1"/>
      <c r="O492" s="33"/>
    </row>
    <row r="493">
      <c r="N493" s="1"/>
      <c r="O493" s="33"/>
    </row>
    <row r="494">
      <c r="N494" s="1"/>
      <c r="O494" s="33"/>
    </row>
    <row r="495">
      <c r="N495" s="1"/>
      <c r="O495" s="33"/>
    </row>
    <row r="496">
      <c r="N496" s="1"/>
      <c r="O496" s="33"/>
    </row>
    <row r="497">
      <c r="N497" s="1"/>
      <c r="O497" s="33"/>
    </row>
    <row r="498">
      <c r="N498" s="1"/>
      <c r="O498" s="33"/>
    </row>
    <row r="499">
      <c r="N499" s="1"/>
      <c r="O499" s="33"/>
    </row>
    <row r="500">
      <c r="N500" s="1"/>
      <c r="O500" s="33"/>
    </row>
    <row r="501">
      <c r="N501" s="1"/>
      <c r="O501" s="33"/>
    </row>
    <row r="502">
      <c r="N502" s="1"/>
      <c r="O502" s="33"/>
    </row>
    <row r="503">
      <c r="N503" s="1"/>
      <c r="O503" s="33"/>
    </row>
    <row r="504">
      <c r="N504" s="1"/>
      <c r="O504" s="33"/>
    </row>
    <row r="505">
      <c r="N505" s="1"/>
      <c r="O505" s="33"/>
    </row>
    <row r="506">
      <c r="N506" s="1"/>
      <c r="O506" s="33"/>
    </row>
    <row r="507">
      <c r="N507" s="1"/>
      <c r="O507" s="33"/>
    </row>
    <row r="508">
      <c r="N508" s="1"/>
      <c r="O508" s="33"/>
    </row>
    <row r="509">
      <c r="N509" s="1"/>
      <c r="O509" s="33"/>
    </row>
    <row r="510">
      <c r="N510" s="1"/>
      <c r="O510" s="33"/>
    </row>
    <row r="511">
      <c r="N511" s="1"/>
      <c r="O511" s="33"/>
    </row>
    <row r="512">
      <c r="N512" s="1"/>
      <c r="O512" s="33"/>
    </row>
    <row r="513">
      <c r="N513" s="1"/>
      <c r="O513" s="33"/>
    </row>
    <row r="514">
      <c r="N514" s="1"/>
      <c r="O514" s="33"/>
    </row>
    <row r="515">
      <c r="N515" s="1"/>
      <c r="O515" s="33"/>
    </row>
    <row r="516">
      <c r="N516" s="1"/>
      <c r="O516" s="33"/>
    </row>
    <row r="517">
      <c r="N517" s="1"/>
      <c r="O517" s="33"/>
    </row>
    <row r="518">
      <c r="N518" s="1"/>
      <c r="O518" s="33"/>
    </row>
    <row r="519">
      <c r="N519" s="1"/>
      <c r="O519" s="33"/>
    </row>
    <row r="520">
      <c r="N520" s="1"/>
      <c r="O520" s="33"/>
    </row>
    <row r="521">
      <c r="N521" s="1"/>
      <c r="O521" s="33"/>
    </row>
    <row r="522">
      <c r="N522" s="1"/>
      <c r="O522" s="33"/>
    </row>
    <row r="523">
      <c r="N523" s="1"/>
      <c r="O523" s="33"/>
    </row>
    <row r="524">
      <c r="N524" s="1"/>
      <c r="O524" s="33"/>
    </row>
    <row r="525">
      <c r="N525" s="1"/>
      <c r="O525" s="33"/>
    </row>
    <row r="526">
      <c r="N526" s="1"/>
      <c r="O526" s="33"/>
    </row>
    <row r="527">
      <c r="N527" s="1"/>
      <c r="O527" s="33"/>
    </row>
    <row r="528">
      <c r="N528" s="1"/>
      <c r="O528" s="33"/>
    </row>
    <row r="529">
      <c r="N529" s="1"/>
      <c r="O529" s="33"/>
    </row>
    <row r="530">
      <c r="N530" s="1"/>
      <c r="O530" s="33"/>
    </row>
    <row r="531">
      <c r="N531" s="1"/>
      <c r="O531" s="33"/>
    </row>
    <row r="532">
      <c r="N532" s="1"/>
      <c r="O532" s="33"/>
    </row>
    <row r="533">
      <c r="N533" s="1"/>
      <c r="O533" s="33"/>
    </row>
    <row r="534">
      <c r="N534" s="1"/>
      <c r="O534" s="33"/>
    </row>
    <row r="535">
      <c r="N535" s="1"/>
      <c r="O535" s="33"/>
    </row>
    <row r="536">
      <c r="N536" s="1"/>
      <c r="O536" s="33"/>
    </row>
    <row r="537">
      <c r="N537" s="1"/>
      <c r="O537" s="33"/>
    </row>
    <row r="538">
      <c r="N538" s="1"/>
      <c r="O538" s="33"/>
    </row>
    <row r="539">
      <c r="N539" s="1"/>
      <c r="O539" s="33"/>
    </row>
    <row r="540">
      <c r="N540" s="1"/>
      <c r="O540" s="33"/>
    </row>
    <row r="541">
      <c r="N541" s="1"/>
      <c r="O541" s="33"/>
    </row>
    <row r="542">
      <c r="N542" s="1"/>
      <c r="O542" s="33"/>
    </row>
    <row r="543">
      <c r="N543" s="1"/>
      <c r="O543" s="33"/>
    </row>
    <row r="544">
      <c r="N544" s="1"/>
      <c r="O544" s="33"/>
    </row>
    <row r="545">
      <c r="N545" s="1"/>
      <c r="O545" s="33"/>
    </row>
    <row r="546">
      <c r="N546" s="1"/>
      <c r="O546" s="33"/>
    </row>
    <row r="547">
      <c r="N547" s="1"/>
      <c r="O547" s="33"/>
    </row>
    <row r="548">
      <c r="N548" s="1"/>
      <c r="O548" s="33"/>
    </row>
    <row r="549">
      <c r="N549" s="1"/>
      <c r="O549" s="33"/>
    </row>
    <row r="550">
      <c r="N550" s="1"/>
      <c r="O550" s="33"/>
    </row>
    <row r="551">
      <c r="N551" s="1"/>
      <c r="O551" s="33"/>
    </row>
    <row r="552">
      <c r="N552" s="1"/>
      <c r="O552" s="33"/>
    </row>
    <row r="553">
      <c r="N553" s="1"/>
      <c r="O553" s="33"/>
    </row>
    <row r="554">
      <c r="N554" s="1"/>
      <c r="O554" s="33"/>
    </row>
    <row r="555">
      <c r="N555" s="1"/>
      <c r="O555" s="33"/>
    </row>
    <row r="556">
      <c r="N556" s="1"/>
      <c r="O556" s="33"/>
    </row>
    <row r="557">
      <c r="N557" s="1"/>
      <c r="O557" s="33"/>
    </row>
    <row r="558">
      <c r="N558" s="1"/>
      <c r="O558" s="33"/>
    </row>
    <row r="559">
      <c r="N559" s="1"/>
      <c r="O559" s="33"/>
    </row>
    <row r="560">
      <c r="N560" s="1"/>
      <c r="O560" s="33"/>
    </row>
    <row r="561">
      <c r="N561" s="1"/>
      <c r="O561" s="33"/>
    </row>
    <row r="562">
      <c r="N562" s="1"/>
      <c r="O562" s="33"/>
    </row>
    <row r="563">
      <c r="N563" s="1"/>
      <c r="O563" s="33"/>
    </row>
    <row r="564">
      <c r="N564" s="1"/>
      <c r="O564" s="33"/>
    </row>
    <row r="565">
      <c r="N565" s="1"/>
      <c r="O565" s="33"/>
    </row>
    <row r="566">
      <c r="N566" s="1"/>
      <c r="O566" s="33"/>
    </row>
    <row r="567">
      <c r="N567" s="1"/>
      <c r="O567" s="33"/>
    </row>
    <row r="568">
      <c r="N568" s="1"/>
      <c r="O568" s="33"/>
    </row>
    <row r="569">
      <c r="N569" s="1"/>
      <c r="O569" s="33"/>
    </row>
    <row r="570">
      <c r="N570" s="1"/>
      <c r="O570" s="33"/>
    </row>
    <row r="571">
      <c r="N571" s="1"/>
      <c r="O571" s="33"/>
    </row>
    <row r="572">
      <c r="N572" s="1"/>
      <c r="O572" s="33"/>
    </row>
    <row r="573">
      <c r="N573" s="1"/>
      <c r="O573" s="33"/>
    </row>
    <row r="574">
      <c r="N574" s="1"/>
      <c r="O574" s="33"/>
    </row>
    <row r="575">
      <c r="N575" s="1"/>
      <c r="O575" s="33"/>
    </row>
    <row r="576">
      <c r="N576" s="1"/>
      <c r="O576" s="33"/>
    </row>
    <row r="577">
      <c r="N577" s="1"/>
      <c r="O577" s="33"/>
    </row>
    <row r="578">
      <c r="N578" s="1"/>
      <c r="O578" s="33"/>
    </row>
    <row r="579">
      <c r="N579" s="1"/>
      <c r="O579" s="33"/>
    </row>
    <row r="580">
      <c r="N580" s="1"/>
      <c r="O580" s="33"/>
    </row>
    <row r="581">
      <c r="N581" s="1"/>
      <c r="O581" s="33"/>
    </row>
    <row r="582">
      <c r="N582" s="1"/>
      <c r="O582" s="33"/>
    </row>
    <row r="583">
      <c r="N583" s="1"/>
      <c r="O583" s="33"/>
    </row>
    <row r="584">
      <c r="N584" s="1"/>
      <c r="O584" s="33"/>
    </row>
    <row r="585">
      <c r="N585" s="1"/>
      <c r="O585" s="33"/>
    </row>
    <row r="586">
      <c r="N586" s="1"/>
      <c r="O586" s="33"/>
    </row>
    <row r="587">
      <c r="N587" s="1"/>
      <c r="O587" s="33"/>
    </row>
    <row r="588">
      <c r="N588" s="1"/>
      <c r="O588" s="33"/>
    </row>
    <row r="589">
      <c r="N589" s="1"/>
      <c r="O589" s="33"/>
    </row>
    <row r="590">
      <c r="N590" s="1"/>
      <c r="O590" s="33"/>
    </row>
    <row r="591">
      <c r="N591" s="1"/>
      <c r="O591" s="33"/>
    </row>
    <row r="592">
      <c r="N592" s="1"/>
      <c r="O592" s="33"/>
    </row>
    <row r="593">
      <c r="N593" s="1"/>
      <c r="O593" s="33"/>
    </row>
    <row r="594">
      <c r="N594" s="1"/>
      <c r="O594" s="33"/>
    </row>
    <row r="595">
      <c r="N595" s="1"/>
      <c r="O595" s="33"/>
    </row>
    <row r="596">
      <c r="N596" s="1"/>
      <c r="O596" s="33"/>
    </row>
    <row r="597">
      <c r="N597" s="1"/>
      <c r="O597" s="33"/>
    </row>
    <row r="598">
      <c r="N598" s="1"/>
      <c r="O598" s="33"/>
    </row>
    <row r="599">
      <c r="N599" s="1"/>
      <c r="O599" s="33"/>
    </row>
    <row r="600">
      <c r="N600" s="1"/>
      <c r="O600" s="33"/>
    </row>
    <row r="601">
      <c r="N601" s="1"/>
      <c r="O601" s="33"/>
    </row>
    <row r="602">
      <c r="N602" s="1"/>
      <c r="O602" s="33"/>
    </row>
    <row r="603">
      <c r="N603" s="1"/>
      <c r="O603" s="33"/>
    </row>
    <row r="604">
      <c r="N604" s="1"/>
      <c r="O604" s="33"/>
    </row>
    <row r="605">
      <c r="N605" s="1"/>
      <c r="O605" s="33"/>
    </row>
    <row r="606">
      <c r="N606" s="1"/>
      <c r="O606" s="33"/>
    </row>
    <row r="607">
      <c r="N607" s="1"/>
      <c r="O607" s="33"/>
    </row>
    <row r="608">
      <c r="N608" s="1"/>
      <c r="O608" s="33"/>
    </row>
    <row r="609">
      <c r="N609" s="1"/>
      <c r="O609" s="33"/>
    </row>
    <row r="610">
      <c r="N610" s="1"/>
      <c r="O610" s="33"/>
    </row>
    <row r="611">
      <c r="N611" s="1"/>
      <c r="O611" s="33"/>
    </row>
    <row r="612">
      <c r="N612" s="1"/>
      <c r="O612" s="33"/>
    </row>
    <row r="613">
      <c r="N613" s="1"/>
      <c r="O613" s="33"/>
    </row>
    <row r="614">
      <c r="N614" s="1"/>
      <c r="O614" s="33"/>
    </row>
    <row r="615">
      <c r="N615" s="1"/>
      <c r="O615" s="33"/>
    </row>
    <row r="616">
      <c r="N616" s="1"/>
      <c r="O616" s="33"/>
    </row>
    <row r="617">
      <c r="N617" s="1"/>
      <c r="O617" s="33"/>
    </row>
    <row r="618">
      <c r="N618" s="1"/>
      <c r="O618" s="33"/>
    </row>
    <row r="619">
      <c r="N619" s="1"/>
      <c r="O619" s="33"/>
    </row>
    <row r="620">
      <c r="N620" s="1"/>
      <c r="O620" s="33"/>
    </row>
    <row r="621">
      <c r="N621" s="1"/>
      <c r="O621" s="33"/>
    </row>
    <row r="622">
      <c r="N622" s="1"/>
      <c r="O622" s="33"/>
    </row>
    <row r="623">
      <c r="N623" s="1"/>
      <c r="O623" s="33"/>
    </row>
    <row r="624">
      <c r="N624" s="1"/>
      <c r="O624" s="33"/>
    </row>
    <row r="625">
      <c r="N625" s="1"/>
      <c r="O625" s="33"/>
    </row>
    <row r="626">
      <c r="N626" s="1"/>
      <c r="O626" s="33"/>
    </row>
    <row r="627">
      <c r="N627" s="1"/>
      <c r="O627" s="33"/>
    </row>
    <row r="628">
      <c r="N628" s="1"/>
      <c r="O628" s="33"/>
    </row>
    <row r="629">
      <c r="N629" s="1"/>
      <c r="O629" s="33"/>
    </row>
    <row r="630">
      <c r="N630" s="1"/>
      <c r="O630" s="33"/>
    </row>
    <row r="631">
      <c r="N631" s="1"/>
      <c r="O631" s="33"/>
    </row>
    <row r="632">
      <c r="N632" s="1"/>
      <c r="O632" s="33"/>
    </row>
    <row r="633">
      <c r="N633" s="1"/>
      <c r="O633" s="33"/>
    </row>
    <row r="634">
      <c r="N634" s="1"/>
      <c r="O634" s="33"/>
    </row>
    <row r="635">
      <c r="N635" s="1"/>
      <c r="O635" s="33"/>
    </row>
    <row r="636">
      <c r="N636" s="1"/>
      <c r="O636" s="33"/>
    </row>
    <row r="637">
      <c r="N637" s="1"/>
      <c r="O637" s="33"/>
    </row>
    <row r="638">
      <c r="N638" s="1"/>
      <c r="O638" s="33"/>
    </row>
    <row r="639">
      <c r="N639" s="1"/>
      <c r="O639" s="33"/>
    </row>
    <row r="640">
      <c r="N640" s="1"/>
      <c r="O640" s="33"/>
    </row>
    <row r="641">
      <c r="N641" s="1"/>
      <c r="O641" s="33"/>
    </row>
    <row r="642">
      <c r="N642" s="1"/>
      <c r="O642" s="33"/>
    </row>
    <row r="643">
      <c r="N643" s="1"/>
      <c r="O643" s="33"/>
    </row>
    <row r="644">
      <c r="N644" s="1"/>
      <c r="O644" s="33"/>
    </row>
    <row r="645">
      <c r="N645" s="1"/>
      <c r="O645" s="33"/>
    </row>
    <row r="646">
      <c r="N646" s="1"/>
      <c r="O646" s="33"/>
    </row>
    <row r="647">
      <c r="N647" s="1"/>
      <c r="O647" s="33"/>
    </row>
    <row r="648">
      <c r="N648" s="1"/>
      <c r="O648" s="33"/>
    </row>
    <row r="649">
      <c r="N649" s="1"/>
      <c r="O649" s="33"/>
    </row>
    <row r="650">
      <c r="N650" s="1"/>
      <c r="O650" s="33"/>
    </row>
    <row r="651">
      <c r="N651" s="1"/>
      <c r="O651" s="33"/>
    </row>
    <row r="652">
      <c r="N652" s="1"/>
      <c r="O652" s="33"/>
    </row>
    <row r="653">
      <c r="N653" s="1"/>
      <c r="O653" s="33"/>
    </row>
    <row r="654">
      <c r="N654" s="1"/>
      <c r="O654" s="33"/>
    </row>
    <row r="655">
      <c r="N655" s="1"/>
      <c r="O655" s="33"/>
    </row>
    <row r="656">
      <c r="N656" s="1"/>
      <c r="O656" s="33"/>
    </row>
    <row r="657">
      <c r="N657" s="1"/>
      <c r="O657" s="33"/>
    </row>
    <row r="658">
      <c r="N658" s="1"/>
      <c r="O658" s="33"/>
    </row>
    <row r="659">
      <c r="N659" s="1"/>
      <c r="O659" s="33"/>
    </row>
    <row r="660">
      <c r="N660" s="1"/>
      <c r="O660" s="33"/>
    </row>
    <row r="661">
      <c r="N661" s="1"/>
      <c r="O661" s="33"/>
    </row>
    <row r="662">
      <c r="N662" s="1"/>
      <c r="O662" s="33"/>
    </row>
    <row r="663">
      <c r="N663" s="1"/>
      <c r="O663" s="33"/>
    </row>
    <row r="664">
      <c r="N664" s="1"/>
      <c r="O664" s="33"/>
    </row>
    <row r="665">
      <c r="N665" s="1"/>
      <c r="O665" s="33"/>
    </row>
    <row r="666">
      <c r="N666" s="1"/>
      <c r="O666" s="33"/>
    </row>
    <row r="667">
      <c r="N667" s="1"/>
      <c r="O667" s="33"/>
    </row>
    <row r="668">
      <c r="N668" s="1"/>
      <c r="O668" s="33"/>
    </row>
    <row r="669">
      <c r="N669" s="1"/>
      <c r="O669" s="33"/>
    </row>
    <row r="670">
      <c r="N670" s="1"/>
      <c r="O670" s="33"/>
    </row>
    <row r="671">
      <c r="N671" s="1"/>
      <c r="O671" s="33"/>
    </row>
    <row r="672">
      <c r="N672" s="1"/>
      <c r="O672" s="33"/>
    </row>
    <row r="673">
      <c r="N673" s="1"/>
      <c r="O673" s="33"/>
    </row>
    <row r="674">
      <c r="N674" s="1"/>
      <c r="O674" s="33"/>
    </row>
    <row r="675">
      <c r="N675" s="1"/>
      <c r="O675" s="33"/>
    </row>
    <row r="676">
      <c r="N676" s="1"/>
      <c r="O676" s="33"/>
    </row>
    <row r="677">
      <c r="N677" s="1"/>
      <c r="O677" s="33"/>
    </row>
    <row r="678">
      <c r="N678" s="1"/>
      <c r="O678" s="33"/>
    </row>
    <row r="679">
      <c r="N679" s="1"/>
      <c r="O679" s="33"/>
    </row>
    <row r="680">
      <c r="N680" s="1"/>
      <c r="O680" s="33"/>
    </row>
    <row r="681">
      <c r="N681" s="1"/>
      <c r="O681" s="33"/>
    </row>
    <row r="682">
      <c r="N682" s="1"/>
      <c r="O682" s="33"/>
    </row>
    <row r="683">
      <c r="N683" s="1"/>
      <c r="O683" s="33"/>
    </row>
    <row r="684">
      <c r="N684" s="1"/>
      <c r="O684" s="33"/>
    </row>
    <row r="685">
      <c r="N685" s="1"/>
      <c r="O685" s="33"/>
    </row>
    <row r="686">
      <c r="N686" s="1"/>
      <c r="O686" s="33"/>
    </row>
    <row r="687">
      <c r="N687" s="1"/>
      <c r="O687" s="33"/>
    </row>
    <row r="688">
      <c r="N688" s="1"/>
      <c r="O688" s="33"/>
    </row>
    <row r="689">
      <c r="N689" s="1"/>
      <c r="O689" s="33"/>
    </row>
    <row r="690">
      <c r="N690" s="1"/>
      <c r="O690" s="33"/>
    </row>
    <row r="691">
      <c r="N691" s="1"/>
      <c r="O691" s="33"/>
    </row>
    <row r="692">
      <c r="N692" s="1"/>
      <c r="O692" s="33"/>
    </row>
    <row r="693">
      <c r="N693" s="1"/>
      <c r="O693" s="33"/>
    </row>
    <row r="694">
      <c r="N694" s="1"/>
      <c r="O694" s="33"/>
    </row>
    <row r="695">
      <c r="N695" s="1"/>
      <c r="O695" s="33"/>
    </row>
    <row r="696">
      <c r="N696" s="1"/>
      <c r="O696" s="33"/>
    </row>
    <row r="697">
      <c r="N697" s="1"/>
      <c r="O697" s="33"/>
    </row>
    <row r="698">
      <c r="N698" s="1"/>
      <c r="O698" s="33"/>
    </row>
    <row r="699">
      <c r="N699" s="1"/>
      <c r="O699" s="33"/>
    </row>
    <row r="700">
      <c r="N700" s="1"/>
      <c r="O700" s="33"/>
    </row>
    <row r="701">
      <c r="N701" s="1"/>
      <c r="O701" s="33"/>
    </row>
    <row r="702">
      <c r="N702" s="1"/>
      <c r="O702" s="33"/>
    </row>
    <row r="703">
      <c r="N703" s="1"/>
      <c r="O703" s="33"/>
    </row>
    <row r="704">
      <c r="N704" s="1"/>
      <c r="O704" s="33"/>
    </row>
    <row r="705">
      <c r="N705" s="1"/>
      <c r="O705" s="33"/>
    </row>
    <row r="706">
      <c r="N706" s="1"/>
      <c r="O706" s="33"/>
    </row>
    <row r="707">
      <c r="N707" s="1"/>
      <c r="O707" s="33"/>
    </row>
    <row r="708">
      <c r="N708" s="1"/>
      <c r="O708" s="33"/>
    </row>
    <row r="709">
      <c r="N709" s="1"/>
      <c r="O709" s="33"/>
    </row>
    <row r="710">
      <c r="N710" s="1"/>
      <c r="O710" s="33"/>
    </row>
    <row r="711">
      <c r="N711" s="1"/>
      <c r="O711" s="33"/>
    </row>
    <row r="712">
      <c r="N712" s="1"/>
      <c r="O712" s="33"/>
    </row>
    <row r="713">
      <c r="N713" s="1"/>
      <c r="O713" s="33"/>
    </row>
    <row r="714">
      <c r="N714" s="1"/>
      <c r="O714" s="33"/>
    </row>
    <row r="715">
      <c r="N715" s="1"/>
      <c r="O715" s="33"/>
    </row>
    <row r="716">
      <c r="N716" s="1"/>
      <c r="O716" s="33"/>
    </row>
    <row r="717">
      <c r="N717" s="1"/>
      <c r="O717" s="33"/>
    </row>
    <row r="718">
      <c r="N718" s="1"/>
      <c r="O718" s="33"/>
    </row>
    <row r="719">
      <c r="N719" s="1"/>
      <c r="O719" s="33"/>
    </row>
    <row r="720">
      <c r="N720" s="1"/>
      <c r="O720" s="33"/>
    </row>
    <row r="721">
      <c r="N721" s="1"/>
      <c r="O721" s="33"/>
    </row>
    <row r="722">
      <c r="N722" s="1"/>
      <c r="O722" s="33"/>
    </row>
    <row r="723">
      <c r="N723" s="1"/>
      <c r="O723" s="33"/>
    </row>
    <row r="724">
      <c r="N724" s="1"/>
      <c r="O724" s="33"/>
    </row>
    <row r="725">
      <c r="N725" s="1"/>
      <c r="O725" s="33"/>
    </row>
    <row r="726">
      <c r="N726" s="1"/>
      <c r="O726" s="33"/>
    </row>
    <row r="727">
      <c r="N727" s="1"/>
      <c r="O727" s="33"/>
    </row>
    <row r="728">
      <c r="N728" s="1"/>
      <c r="O728" s="33"/>
    </row>
    <row r="729">
      <c r="N729" s="1"/>
      <c r="O729" s="33"/>
    </row>
    <row r="730">
      <c r="N730" s="1"/>
      <c r="O730" s="33"/>
    </row>
    <row r="731">
      <c r="N731" s="1"/>
      <c r="O731" s="33"/>
    </row>
    <row r="732">
      <c r="N732" s="1"/>
      <c r="O732" s="33"/>
    </row>
    <row r="733">
      <c r="N733" s="1"/>
      <c r="O733" s="33"/>
    </row>
    <row r="734">
      <c r="N734" s="1"/>
      <c r="O734" s="33"/>
    </row>
    <row r="735">
      <c r="N735" s="1"/>
      <c r="O735" s="33"/>
    </row>
    <row r="736">
      <c r="N736" s="1"/>
      <c r="O736" s="33"/>
    </row>
    <row r="737">
      <c r="N737" s="1"/>
      <c r="O737" s="33"/>
    </row>
    <row r="738">
      <c r="N738" s="1"/>
      <c r="O738" s="33"/>
    </row>
    <row r="739">
      <c r="N739" s="1"/>
      <c r="O739" s="33"/>
    </row>
    <row r="740">
      <c r="N740" s="1"/>
      <c r="O740" s="33"/>
    </row>
    <row r="741">
      <c r="N741" s="1"/>
      <c r="O741" s="33"/>
    </row>
    <row r="742">
      <c r="N742" s="1"/>
      <c r="O742" s="33"/>
    </row>
    <row r="743">
      <c r="N743" s="1"/>
      <c r="O743" s="33"/>
    </row>
    <row r="744">
      <c r="N744" s="1"/>
      <c r="O744" s="33"/>
    </row>
    <row r="745">
      <c r="N745" s="1"/>
      <c r="O745" s="33"/>
    </row>
    <row r="746">
      <c r="N746" s="1"/>
      <c r="O746" s="33"/>
    </row>
    <row r="747">
      <c r="N747" s="1"/>
      <c r="O747" s="33"/>
    </row>
    <row r="748">
      <c r="N748" s="1"/>
      <c r="O748" s="33"/>
    </row>
    <row r="749">
      <c r="N749" s="1"/>
      <c r="O749" s="33"/>
    </row>
    <row r="750">
      <c r="N750" s="1"/>
      <c r="O750" s="33"/>
    </row>
    <row r="751">
      <c r="N751" s="1"/>
      <c r="O751" s="33"/>
    </row>
    <row r="752">
      <c r="N752" s="1"/>
      <c r="O752" s="33"/>
    </row>
    <row r="753">
      <c r="N753" s="1"/>
      <c r="O753" s="33"/>
    </row>
    <row r="754">
      <c r="N754" s="1"/>
      <c r="O754" s="33"/>
    </row>
    <row r="755">
      <c r="N755" s="1"/>
      <c r="O755" s="33"/>
    </row>
    <row r="756">
      <c r="N756" s="1"/>
      <c r="O756" s="33"/>
    </row>
    <row r="757">
      <c r="N757" s="1"/>
      <c r="O757" s="33"/>
    </row>
    <row r="758">
      <c r="N758" s="1"/>
      <c r="O758" s="33"/>
    </row>
    <row r="759">
      <c r="N759" s="1"/>
      <c r="O759" s="33"/>
    </row>
    <row r="760">
      <c r="N760" s="1"/>
      <c r="O760" s="33"/>
    </row>
    <row r="761">
      <c r="N761" s="1"/>
      <c r="O761" s="33"/>
    </row>
    <row r="762">
      <c r="N762" s="1"/>
      <c r="O762" s="33"/>
    </row>
    <row r="763">
      <c r="N763" s="1"/>
      <c r="O763" s="33"/>
    </row>
    <row r="764">
      <c r="N764" s="1"/>
      <c r="O764" s="33"/>
    </row>
    <row r="765">
      <c r="N765" s="1"/>
      <c r="O765" s="33"/>
    </row>
    <row r="766">
      <c r="N766" s="1"/>
      <c r="O766" s="33"/>
    </row>
    <row r="767">
      <c r="N767" s="1"/>
      <c r="O767" s="33"/>
    </row>
    <row r="768">
      <c r="N768" s="1"/>
      <c r="O768" s="33"/>
    </row>
    <row r="769">
      <c r="N769" s="1"/>
      <c r="O769" s="33"/>
    </row>
    <row r="770">
      <c r="N770" s="1"/>
      <c r="O770" s="33"/>
    </row>
    <row r="771">
      <c r="N771" s="1"/>
      <c r="O771" s="33"/>
    </row>
    <row r="772">
      <c r="N772" s="1"/>
      <c r="O772" s="33"/>
    </row>
    <row r="773">
      <c r="N773" s="1"/>
      <c r="O773" s="33"/>
    </row>
    <row r="774">
      <c r="N774" s="1"/>
      <c r="O774" s="33"/>
    </row>
    <row r="775">
      <c r="N775" s="1"/>
      <c r="O775" s="33"/>
    </row>
    <row r="776">
      <c r="N776" s="1"/>
      <c r="O776" s="33"/>
    </row>
    <row r="777">
      <c r="N777" s="1"/>
      <c r="O777" s="33"/>
    </row>
    <row r="778">
      <c r="N778" s="1"/>
      <c r="O778" s="33"/>
    </row>
    <row r="779">
      <c r="N779" s="1"/>
      <c r="O779" s="33"/>
    </row>
    <row r="780">
      <c r="N780" s="1"/>
      <c r="O780" s="33"/>
    </row>
    <row r="781">
      <c r="N781" s="1"/>
      <c r="O781" s="33"/>
    </row>
    <row r="782">
      <c r="N782" s="1"/>
      <c r="O782" s="33"/>
    </row>
    <row r="783">
      <c r="N783" s="1"/>
      <c r="O783" s="33"/>
    </row>
    <row r="784">
      <c r="N784" s="1"/>
      <c r="O784" s="33"/>
    </row>
    <row r="785">
      <c r="N785" s="1"/>
      <c r="O785" s="33"/>
    </row>
    <row r="786">
      <c r="N786" s="1"/>
      <c r="O786" s="33"/>
    </row>
    <row r="787">
      <c r="N787" s="1"/>
      <c r="O787" s="33"/>
    </row>
    <row r="788">
      <c r="N788" s="1"/>
      <c r="O788" s="33"/>
    </row>
    <row r="789">
      <c r="N789" s="1"/>
      <c r="O789" s="33"/>
    </row>
    <row r="790">
      <c r="N790" s="1"/>
      <c r="O790" s="33"/>
    </row>
    <row r="791">
      <c r="N791" s="1"/>
      <c r="O791" s="33"/>
    </row>
    <row r="792">
      <c r="N792" s="1"/>
      <c r="O792" s="33"/>
    </row>
    <row r="793">
      <c r="N793" s="1"/>
      <c r="O793" s="33"/>
    </row>
    <row r="794">
      <c r="N794" s="1"/>
      <c r="O794" s="33"/>
    </row>
    <row r="795">
      <c r="N795" s="1"/>
      <c r="O795" s="33"/>
    </row>
    <row r="796">
      <c r="N796" s="1"/>
      <c r="O796" s="33"/>
    </row>
    <row r="797">
      <c r="N797" s="1"/>
      <c r="O797" s="33"/>
    </row>
    <row r="798">
      <c r="N798" s="1"/>
      <c r="O798" s="33"/>
    </row>
    <row r="799">
      <c r="N799" s="1"/>
      <c r="O799" s="33"/>
    </row>
    <row r="800">
      <c r="N800" s="1"/>
      <c r="O800" s="33"/>
    </row>
    <row r="801">
      <c r="N801" s="1"/>
      <c r="O801" s="33"/>
    </row>
    <row r="802">
      <c r="N802" s="1"/>
      <c r="O802" s="33"/>
    </row>
    <row r="803">
      <c r="N803" s="1"/>
      <c r="O803" s="33"/>
    </row>
    <row r="804">
      <c r="N804" s="1"/>
      <c r="O804" s="33"/>
    </row>
    <row r="805">
      <c r="N805" s="1"/>
      <c r="O805" s="33"/>
    </row>
    <row r="806">
      <c r="N806" s="1"/>
      <c r="O806" s="33"/>
    </row>
    <row r="807">
      <c r="N807" s="1"/>
      <c r="O807" s="33"/>
    </row>
    <row r="808">
      <c r="N808" s="1"/>
      <c r="O808" s="33"/>
    </row>
    <row r="809">
      <c r="N809" s="1"/>
      <c r="O809" s="33"/>
    </row>
    <row r="810">
      <c r="N810" s="1"/>
      <c r="O810" s="33"/>
    </row>
    <row r="811">
      <c r="N811" s="1"/>
      <c r="O811" s="33"/>
    </row>
    <row r="812">
      <c r="N812" s="1"/>
      <c r="O812" s="33"/>
    </row>
    <row r="813">
      <c r="N813" s="1"/>
      <c r="O813" s="33"/>
    </row>
    <row r="814">
      <c r="N814" s="1"/>
      <c r="O814" s="33"/>
    </row>
    <row r="815">
      <c r="N815" s="1"/>
      <c r="O815" s="33"/>
    </row>
    <row r="816">
      <c r="N816" s="1"/>
      <c r="O816" s="33"/>
    </row>
    <row r="817">
      <c r="N817" s="1"/>
      <c r="O817" s="33"/>
    </row>
    <row r="818">
      <c r="N818" s="1"/>
      <c r="O818" s="33"/>
    </row>
    <row r="819">
      <c r="N819" s="1"/>
      <c r="O819" s="33"/>
    </row>
    <row r="820">
      <c r="N820" s="1"/>
      <c r="O820" s="33"/>
    </row>
    <row r="821">
      <c r="N821" s="1"/>
      <c r="O821" s="33"/>
    </row>
    <row r="822">
      <c r="N822" s="1"/>
      <c r="O822" s="33"/>
    </row>
    <row r="823">
      <c r="N823" s="1"/>
      <c r="O823" s="33"/>
    </row>
    <row r="824">
      <c r="N824" s="1"/>
      <c r="O824" s="33"/>
    </row>
    <row r="825">
      <c r="N825" s="1"/>
      <c r="O825" s="33"/>
    </row>
    <row r="826">
      <c r="N826" s="1"/>
      <c r="O826" s="33"/>
    </row>
    <row r="827">
      <c r="N827" s="1"/>
      <c r="O827" s="33"/>
    </row>
    <row r="828">
      <c r="N828" s="1"/>
      <c r="O828" s="33"/>
    </row>
    <row r="829">
      <c r="N829" s="1"/>
      <c r="O829" s="33"/>
    </row>
    <row r="830">
      <c r="N830" s="1"/>
      <c r="O830" s="33"/>
    </row>
    <row r="831">
      <c r="N831" s="1"/>
      <c r="O831" s="33"/>
    </row>
    <row r="832">
      <c r="N832" s="1"/>
      <c r="O832" s="33"/>
    </row>
    <row r="833">
      <c r="N833" s="1"/>
      <c r="O833" s="33"/>
    </row>
    <row r="834">
      <c r="N834" s="1"/>
      <c r="O834" s="33"/>
    </row>
    <row r="835">
      <c r="N835" s="1"/>
      <c r="O835" s="33"/>
    </row>
    <row r="836">
      <c r="N836" s="1"/>
      <c r="O836" s="33"/>
    </row>
    <row r="837">
      <c r="N837" s="1"/>
      <c r="O837" s="33"/>
    </row>
    <row r="838">
      <c r="N838" s="1"/>
      <c r="O838" s="33"/>
    </row>
    <row r="839">
      <c r="N839" s="1"/>
      <c r="O839" s="33"/>
    </row>
    <row r="840">
      <c r="N840" s="1"/>
      <c r="O840" s="33"/>
    </row>
    <row r="841">
      <c r="N841" s="1"/>
      <c r="O841" s="33"/>
    </row>
    <row r="842">
      <c r="N842" s="1"/>
      <c r="O842" s="33"/>
    </row>
    <row r="843">
      <c r="N843" s="1"/>
      <c r="O843" s="33"/>
    </row>
    <row r="844">
      <c r="N844" s="1"/>
      <c r="O844" s="33"/>
    </row>
    <row r="845">
      <c r="N845" s="1"/>
      <c r="O845" s="33"/>
    </row>
    <row r="846">
      <c r="N846" s="1"/>
      <c r="O846" s="33"/>
    </row>
    <row r="847">
      <c r="N847" s="1"/>
      <c r="O847" s="33"/>
    </row>
    <row r="848">
      <c r="N848" s="1"/>
      <c r="O848" s="33"/>
    </row>
    <row r="849">
      <c r="N849" s="1"/>
      <c r="O849" s="33"/>
    </row>
    <row r="850">
      <c r="N850" s="1"/>
      <c r="O850" s="33"/>
    </row>
    <row r="851">
      <c r="N851" s="1"/>
      <c r="O851" s="33"/>
    </row>
    <row r="852">
      <c r="N852" s="1"/>
      <c r="O852" s="33"/>
    </row>
    <row r="853">
      <c r="N853" s="1"/>
      <c r="O853" s="33"/>
    </row>
    <row r="854">
      <c r="N854" s="1"/>
      <c r="O854" s="33"/>
    </row>
    <row r="855">
      <c r="N855" s="1"/>
      <c r="O855" s="33"/>
    </row>
    <row r="856">
      <c r="N856" s="1"/>
      <c r="O856" s="33"/>
    </row>
    <row r="857">
      <c r="N857" s="1"/>
      <c r="O857" s="33"/>
    </row>
    <row r="858">
      <c r="N858" s="1"/>
      <c r="O858" s="33"/>
    </row>
    <row r="859">
      <c r="N859" s="1"/>
      <c r="O859" s="33"/>
    </row>
    <row r="860">
      <c r="N860" s="1"/>
      <c r="O860" s="33"/>
    </row>
    <row r="861">
      <c r="N861" s="1"/>
      <c r="O861" s="33"/>
    </row>
    <row r="862">
      <c r="N862" s="1"/>
      <c r="O862" s="33"/>
    </row>
    <row r="863">
      <c r="N863" s="1"/>
      <c r="O863" s="33"/>
    </row>
    <row r="864">
      <c r="N864" s="1"/>
      <c r="O864" s="33"/>
    </row>
    <row r="865">
      <c r="N865" s="1"/>
      <c r="O865" s="33"/>
    </row>
    <row r="866">
      <c r="N866" s="1"/>
      <c r="O866" s="33"/>
    </row>
    <row r="867">
      <c r="N867" s="1"/>
      <c r="O867" s="33"/>
    </row>
    <row r="868">
      <c r="N868" s="1"/>
      <c r="O868" s="33"/>
    </row>
    <row r="869">
      <c r="N869" s="1"/>
      <c r="O869" s="33"/>
    </row>
    <row r="870">
      <c r="N870" s="1"/>
      <c r="O870" s="33"/>
    </row>
    <row r="871">
      <c r="N871" s="1"/>
      <c r="O871" s="33"/>
    </row>
    <row r="872">
      <c r="N872" s="1"/>
      <c r="O872" s="33"/>
    </row>
    <row r="873">
      <c r="N873" s="1"/>
      <c r="O873" s="33"/>
    </row>
    <row r="874">
      <c r="N874" s="1"/>
      <c r="O874" s="33"/>
    </row>
    <row r="875">
      <c r="N875" s="1"/>
      <c r="O875" s="33"/>
    </row>
    <row r="876">
      <c r="N876" s="1"/>
      <c r="O876" s="33"/>
    </row>
    <row r="877">
      <c r="N877" s="1"/>
      <c r="O877" s="33"/>
    </row>
    <row r="878">
      <c r="N878" s="1"/>
      <c r="O878" s="33"/>
    </row>
    <row r="879">
      <c r="N879" s="1"/>
      <c r="O879" s="33"/>
    </row>
    <row r="880">
      <c r="N880" s="1"/>
      <c r="O880" s="33"/>
    </row>
    <row r="881">
      <c r="N881" s="1"/>
      <c r="O881" s="33"/>
    </row>
    <row r="882">
      <c r="N882" s="1"/>
      <c r="O882" s="33"/>
    </row>
    <row r="883">
      <c r="N883" s="1"/>
      <c r="O883" s="33"/>
    </row>
    <row r="884">
      <c r="N884" s="1"/>
      <c r="O884" s="33"/>
    </row>
    <row r="885">
      <c r="N885" s="1"/>
      <c r="O885" s="33"/>
    </row>
    <row r="886">
      <c r="N886" s="1"/>
      <c r="O886" s="33"/>
    </row>
    <row r="887">
      <c r="N887" s="1"/>
      <c r="O887" s="33"/>
    </row>
    <row r="888">
      <c r="N888" s="1"/>
      <c r="O888" s="33"/>
    </row>
    <row r="889">
      <c r="N889" s="1"/>
      <c r="O889" s="33"/>
    </row>
    <row r="890">
      <c r="N890" s="1"/>
      <c r="O890" s="33"/>
    </row>
    <row r="891">
      <c r="N891" s="1"/>
      <c r="O891" s="33"/>
    </row>
    <row r="892">
      <c r="N892" s="1"/>
      <c r="O892" s="33"/>
    </row>
    <row r="893">
      <c r="N893" s="1"/>
      <c r="O893" s="33"/>
    </row>
    <row r="894">
      <c r="N894" s="1"/>
      <c r="O894" s="33"/>
    </row>
    <row r="895">
      <c r="N895" s="1"/>
      <c r="O895" s="33"/>
    </row>
    <row r="896">
      <c r="N896" s="1"/>
      <c r="O896" s="33"/>
    </row>
    <row r="897">
      <c r="N897" s="1"/>
      <c r="O897" s="33"/>
    </row>
    <row r="898">
      <c r="N898" s="1"/>
      <c r="O898" s="33"/>
    </row>
    <row r="899">
      <c r="N899" s="1"/>
      <c r="O899" s="33"/>
    </row>
    <row r="900">
      <c r="N900" s="1"/>
      <c r="O900" s="33"/>
    </row>
    <row r="901">
      <c r="N901" s="1"/>
      <c r="O901" s="33"/>
    </row>
    <row r="902">
      <c r="N902" s="1"/>
      <c r="O902" s="33"/>
    </row>
    <row r="903">
      <c r="N903" s="1"/>
      <c r="O903" s="33"/>
    </row>
    <row r="904">
      <c r="N904" s="1"/>
      <c r="O904" s="33"/>
    </row>
    <row r="905">
      <c r="N905" s="1"/>
      <c r="O905" s="33"/>
    </row>
    <row r="906">
      <c r="N906" s="1"/>
      <c r="O906" s="33"/>
    </row>
    <row r="907">
      <c r="N907" s="1"/>
      <c r="O907" s="33"/>
    </row>
    <row r="908">
      <c r="N908" s="1"/>
      <c r="O908" s="33"/>
    </row>
    <row r="909">
      <c r="N909" s="1"/>
      <c r="O909" s="33"/>
    </row>
    <row r="910">
      <c r="N910" s="1"/>
      <c r="O910" s="33"/>
    </row>
    <row r="911">
      <c r="N911" s="1"/>
      <c r="O911" s="33"/>
    </row>
    <row r="912">
      <c r="N912" s="1"/>
      <c r="O912" s="33"/>
    </row>
    <row r="913">
      <c r="N913" s="1"/>
      <c r="O913" s="33"/>
    </row>
    <row r="914">
      <c r="N914" s="1"/>
      <c r="O914" s="33"/>
    </row>
    <row r="915">
      <c r="N915" s="1"/>
      <c r="O915" s="33"/>
    </row>
    <row r="916">
      <c r="N916" s="1"/>
      <c r="O916" s="33"/>
    </row>
    <row r="917">
      <c r="N917" s="1"/>
      <c r="O917" s="33"/>
    </row>
    <row r="918">
      <c r="N918" s="1"/>
      <c r="O918" s="33"/>
    </row>
    <row r="919">
      <c r="N919" s="1"/>
      <c r="O919" s="33"/>
    </row>
    <row r="920">
      <c r="N920" s="1"/>
      <c r="O920" s="33"/>
    </row>
    <row r="921">
      <c r="N921" s="1"/>
      <c r="O921" s="33"/>
    </row>
    <row r="922">
      <c r="N922" s="1"/>
      <c r="O922" s="33"/>
    </row>
    <row r="923">
      <c r="N923" s="1"/>
      <c r="O923" s="33"/>
    </row>
    <row r="924">
      <c r="N924" s="1"/>
      <c r="O924" s="33"/>
    </row>
    <row r="925">
      <c r="N925" s="1"/>
      <c r="O925" s="33"/>
    </row>
    <row r="926">
      <c r="N926" s="1"/>
      <c r="O926" s="33"/>
    </row>
    <row r="927">
      <c r="N927" s="1"/>
      <c r="O927" s="33"/>
    </row>
    <row r="928">
      <c r="N928" s="1"/>
      <c r="O928" s="33"/>
    </row>
    <row r="929">
      <c r="N929" s="1"/>
      <c r="O929" s="33"/>
    </row>
    <row r="930">
      <c r="N930" s="1"/>
      <c r="O930" s="33"/>
    </row>
    <row r="931">
      <c r="N931" s="1"/>
      <c r="O931" s="33"/>
    </row>
    <row r="932">
      <c r="N932" s="1"/>
      <c r="O932" s="33"/>
    </row>
    <row r="933">
      <c r="N933" s="1"/>
      <c r="O933" s="33"/>
    </row>
    <row r="934">
      <c r="N934" s="1"/>
      <c r="O934" s="33"/>
    </row>
    <row r="935">
      <c r="N935" s="1"/>
      <c r="O935" s="33"/>
    </row>
    <row r="936">
      <c r="N936" s="1"/>
      <c r="O936" s="33"/>
    </row>
    <row r="937">
      <c r="N937" s="1"/>
      <c r="O937" s="33"/>
    </row>
    <row r="938">
      <c r="N938" s="1"/>
      <c r="O938" s="33"/>
    </row>
    <row r="939">
      <c r="N939" s="1"/>
      <c r="O939" s="33"/>
    </row>
    <row r="940">
      <c r="N940" s="1"/>
      <c r="O940" s="33"/>
    </row>
    <row r="941">
      <c r="N941" s="1"/>
      <c r="O941" s="33"/>
    </row>
    <row r="942">
      <c r="N942" s="1"/>
      <c r="O942" s="33"/>
    </row>
    <row r="943">
      <c r="N943" s="1"/>
      <c r="O943" s="33"/>
    </row>
    <row r="944">
      <c r="N944" s="1"/>
      <c r="O944" s="33"/>
    </row>
    <row r="945">
      <c r="N945" s="1"/>
      <c r="O945" s="33"/>
    </row>
    <row r="946">
      <c r="N946" s="1"/>
      <c r="O946" s="33"/>
    </row>
    <row r="947">
      <c r="N947" s="1"/>
      <c r="O947" s="33"/>
    </row>
    <row r="948">
      <c r="N948" s="1"/>
      <c r="O948" s="33"/>
    </row>
    <row r="949">
      <c r="N949" s="1"/>
      <c r="O949" s="33"/>
    </row>
    <row r="950">
      <c r="N950" s="1"/>
      <c r="O950" s="33"/>
    </row>
    <row r="951">
      <c r="N951" s="1"/>
      <c r="O951" s="33"/>
    </row>
    <row r="952">
      <c r="N952" s="1"/>
      <c r="O952" s="33"/>
    </row>
    <row r="953">
      <c r="N953" s="1"/>
      <c r="O953" s="33"/>
    </row>
    <row r="954">
      <c r="N954" s="1"/>
      <c r="O954" s="33"/>
    </row>
    <row r="955">
      <c r="N955" s="1"/>
      <c r="O955" s="33"/>
    </row>
    <row r="956">
      <c r="N956" s="1"/>
      <c r="O956" s="33"/>
    </row>
    <row r="957">
      <c r="N957" s="1"/>
      <c r="O957" s="33"/>
    </row>
    <row r="958">
      <c r="N958" s="1"/>
      <c r="O958" s="33"/>
    </row>
    <row r="959">
      <c r="N959" s="1"/>
      <c r="O959" s="33"/>
    </row>
    <row r="960">
      <c r="N960" s="1"/>
      <c r="O960" s="33"/>
    </row>
    <row r="961">
      <c r="N961" s="1"/>
      <c r="O961" s="33"/>
    </row>
    <row r="962">
      <c r="N962" s="1"/>
      <c r="O962" s="33"/>
    </row>
    <row r="963">
      <c r="N963" s="1"/>
      <c r="O963" s="33"/>
    </row>
    <row r="964">
      <c r="N964" s="1"/>
      <c r="O964" s="33"/>
    </row>
    <row r="965">
      <c r="N965" s="1"/>
      <c r="O965" s="33"/>
    </row>
    <row r="966">
      <c r="N966" s="1"/>
      <c r="O966" s="33"/>
    </row>
    <row r="967">
      <c r="N967" s="1"/>
      <c r="O967" s="33"/>
    </row>
    <row r="968">
      <c r="N968" s="1"/>
      <c r="O968" s="33"/>
    </row>
    <row r="969">
      <c r="N969" s="1"/>
      <c r="O969" s="33"/>
    </row>
    <row r="970">
      <c r="N970" s="1"/>
      <c r="O970" s="33"/>
    </row>
    <row r="971">
      <c r="N971" s="1"/>
      <c r="O971" s="33"/>
    </row>
    <row r="972">
      <c r="N972" s="1"/>
      <c r="O972" s="33"/>
    </row>
    <row r="973">
      <c r="N973" s="1"/>
      <c r="O973" s="33"/>
    </row>
    <row r="974">
      <c r="N974" s="1"/>
      <c r="O974" s="33"/>
    </row>
    <row r="975">
      <c r="N975" s="1"/>
      <c r="O975" s="33"/>
    </row>
    <row r="976">
      <c r="N976" s="1"/>
      <c r="O976" s="33"/>
    </row>
    <row r="977">
      <c r="N977" s="1"/>
      <c r="O977" s="33"/>
    </row>
    <row r="978">
      <c r="N978" s="1"/>
      <c r="O978" s="33"/>
    </row>
    <row r="979">
      <c r="N979" s="1"/>
      <c r="O979" s="33"/>
    </row>
    <row r="980">
      <c r="N980" s="1"/>
      <c r="O980" s="33"/>
    </row>
    <row r="981">
      <c r="N981" s="1"/>
      <c r="O981" s="33"/>
    </row>
    <row r="982">
      <c r="N982" s="1"/>
      <c r="O982" s="33"/>
    </row>
    <row r="983">
      <c r="N983" s="1"/>
      <c r="O983" s="33"/>
    </row>
    <row r="984">
      <c r="N984" s="1"/>
      <c r="O984" s="33"/>
    </row>
    <row r="985">
      <c r="N985" s="1"/>
      <c r="O985" s="33"/>
    </row>
    <row r="986">
      <c r="N986" s="1"/>
      <c r="O986" s="33"/>
    </row>
    <row r="987">
      <c r="N987" s="1"/>
      <c r="O987" s="33"/>
    </row>
    <row r="988">
      <c r="N988" s="1"/>
      <c r="O988" s="33"/>
    </row>
    <row r="989">
      <c r="N989" s="1"/>
      <c r="O989" s="33"/>
    </row>
    <row r="990">
      <c r="N990" s="1"/>
      <c r="O990" s="33"/>
    </row>
    <row r="991">
      <c r="N991" s="1"/>
      <c r="O991" s="33"/>
    </row>
    <row r="992">
      <c r="N992" s="1"/>
      <c r="O992" s="33"/>
    </row>
    <row r="993">
      <c r="N993" s="1"/>
      <c r="O993" s="33"/>
    </row>
    <row r="994">
      <c r="N994" s="1"/>
      <c r="O994" s="33"/>
    </row>
    <row r="995">
      <c r="N995" s="1"/>
      <c r="O995" s="33"/>
    </row>
    <row r="996">
      <c r="N996" s="1"/>
      <c r="O996" s="33"/>
    </row>
    <row r="997">
      <c r="N997" s="1"/>
      <c r="O997" s="33"/>
    </row>
    <row r="998">
      <c r="N998" s="1"/>
      <c r="O998" s="33"/>
    </row>
    <row r="999">
      <c r="N999" s="1"/>
      <c r="O999" s="33"/>
    </row>
    <row r="1000">
      <c r="N1000" s="1"/>
      <c r="O1000" s="33"/>
    </row>
  </sheetData>
  <hyperlinks>
    <hyperlink r:id="rId1" ref="L4"/>
    <hyperlink r:id="rId2" ref="L5"/>
    <hyperlink r:id="rId3" ref="L6"/>
    <hyperlink r:id="rId4" ref="L10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0.43"/>
    <col customWidth="1" min="12" max="12" width="14.57"/>
    <col customWidth="1" min="13" max="13" width="65.29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12</v>
      </c>
      <c r="M1" s="6" t="s">
        <v>13</v>
      </c>
      <c r="N1" s="1"/>
      <c r="O1" s="1"/>
      <c r="P1" s="1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123" t="s">
        <v>289</v>
      </c>
      <c r="B2" s="104"/>
      <c r="C2" s="104"/>
      <c r="D2" s="119"/>
      <c r="E2" s="124">
        <v>1.0</v>
      </c>
      <c r="F2" s="125"/>
      <c r="G2" s="125"/>
      <c r="H2" s="104"/>
      <c r="I2" s="104"/>
      <c r="J2" s="104"/>
      <c r="K2" s="27"/>
      <c r="L2" s="35" t="s">
        <v>290</v>
      </c>
      <c r="M2" s="26" t="str">
        <f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http://taeyoonchoi.com/camerautomata</v>
      </c>
      <c r="N2" s="27"/>
      <c r="O2" s="33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123" t="s">
        <v>289</v>
      </c>
      <c r="B3" s="104"/>
      <c r="C3" s="118" t="s">
        <v>291</v>
      </c>
      <c r="D3" s="119"/>
      <c r="E3" s="124"/>
      <c r="F3" s="124"/>
      <c r="G3" s="124">
        <v>2014.0</v>
      </c>
      <c r="H3" s="118" t="s">
        <v>292</v>
      </c>
      <c r="I3" s="104"/>
      <c r="J3" s="104"/>
      <c r="K3" s="27"/>
      <c r="L3" s="35" t="s">
        <v>293</v>
      </c>
      <c r="M3" s="26"/>
      <c r="N3" s="27"/>
      <c r="O3" s="33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123" t="s">
        <v>289</v>
      </c>
      <c r="B4" s="118" t="s">
        <v>294</v>
      </c>
      <c r="C4" s="118" t="s">
        <v>295</v>
      </c>
      <c r="D4" s="119"/>
      <c r="E4" s="124">
        <v>3.0</v>
      </c>
      <c r="F4" s="124"/>
      <c r="G4" s="124">
        <v>2007.0</v>
      </c>
      <c r="H4" s="118" t="s">
        <v>296</v>
      </c>
      <c r="I4" s="104"/>
      <c r="J4" s="104"/>
      <c r="K4" s="27"/>
      <c r="L4" s="35" t="s">
        <v>297</v>
      </c>
      <c r="M4" s="26"/>
      <c r="N4" s="27"/>
      <c r="O4" s="33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123" t="s">
        <v>289</v>
      </c>
      <c r="B5" s="118" t="s">
        <v>298</v>
      </c>
      <c r="C5" s="118" t="s">
        <v>299</v>
      </c>
      <c r="D5" s="119"/>
      <c r="E5" s="124">
        <v>2.0</v>
      </c>
      <c r="F5" s="124"/>
      <c r="G5" s="124">
        <v>2010.0</v>
      </c>
      <c r="H5" s="118" t="s">
        <v>300</v>
      </c>
      <c r="I5" s="104"/>
      <c r="J5" s="104"/>
      <c r="K5" s="27"/>
      <c r="L5" s="35" t="s">
        <v>301</v>
      </c>
      <c r="M5" s="26"/>
      <c r="N5" s="27"/>
      <c r="O5" s="33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123" t="s">
        <v>289</v>
      </c>
      <c r="B6" s="104" t="s">
        <v>302</v>
      </c>
      <c r="C6" s="104" t="s">
        <v>303</v>
      </c>
      <c r="D6" s="119" t="s">
        <v>304</v>
      </c>
      <c r="E6" s="125">
        <v>3.0</v>
      </c>
      <c r="F6" s="125"/>
      <c r="G6" s="125">
        <v>2008.0</v>
      </c>
      <c r="H6" s="118" t="s">
        <v>305</v>
      </c>
      <c r="I6" s="104"/>
      <c r="J6" s="104"/>
      <c r="K6" s="27"/>
      <c r="L6" s="35" t="s">
        <v>306</v>
      </c>
      <c r="M6" s="26" t="str">
        <f t="shared" ref="M6:M10" si="1">if(E6=3, concatenate("http://taeyoonchoi.com/",lower(substitute(A6," ","-")),"/",lower(substitute(B6," ","-")),"/",lower(substitute(D6," ","-"))),if(E6=2,concatenate("http://taeyoonchoi.com/",lower(substitute(A6," ","-")),"/",lower(substitute(B6," ","-"))),concatenate("http://taeyoonchoi.com/",lower(substitute(A6," ","-")))))</f>
        <v>http://taeyoonchoi.com/camerautomata/charlie/wall-paintings</v>
      </c>
      <c r="N6" s="27"/>
      <c r="O6" s="33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123" t="s">
        <v>289</v>
      </c>
      <c r="B7" s="104" t="s">
        <v>302</v>
      </c>
      <c r="C7" s="104" t="s">
        <v>307</v>
      </c>
      <c r="D7" s="119" t="s">
        <v>308</v>
      </c>
      <c r="E7" s="125">
        <v>3.0</v>
      </c>
      <c r="F7" s="125"/>
      <c r="G7" s="125">
        <v>2008.0</v>
      </c>
      <c r="H7" s="104" t="s">
        <v>184</v>
      </c>
      <c r="I7" s="104"/>
      <c r="J7" s="104"/>
      <c r="K7" s="27"/>
      <c r="L7" s="27"/>
      <c r="M7" s="26" t="str">
        <f t="shared" si="1"/>
        <v>http://taeyoonchoi.com/camerautomata/charlie/robot</v>
      </c>
      <c r="N7" s="27"/>
      <c r="O7" s="33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123" t="s">
        <v>289</v>
      </c>
      <c r="B8" s="104" t="s">
        <v>302</v>
      </c>
      <c r="C8" s="118" t="s">
        <v>309</v>
      </c>
      <c r="D8" s="119" t="s">
        <v>310</v>
      </c>
      <c r="E8" s="125">
        <v>3.0</v>
      </c>
      <c r="F8" s="125"/>
      <c r="G8" s="125">
        <v>2008.0</v>
      </c>
      <c r="H8" s="118" t="s">
        <v>311</v>
      </c>
      <c r="I8" s="104"/>
      <c r="J8" s="104"/>
      <c r="K8" s="27"/>
      <c r="L8" s="35" t="s">
        <v>290</v>
      </c>
      <c r="M8" s="26" t="str">
        <f t="shared" si="1"/>
        <v>http://taeyoonchoi.com/camerautomata/charlie/photos</v>
      </c>
      <c r="N8" s="27"/>
      <c r="O8" s="33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123" t="s">
        <v>289</v>
      </c>
      <c r="B9" s="104" t="s">
        <v>312</v>
      </c>
      <c r="C9" s="104" t="s">
        <v>32</v>
      </c>
      <c r="D9" s="119" t="s">
        <v>33</v>
      </c>
      <c r="E9" s="125">
        <v>3.0</v>
      </c>
      <c r="F9" s="125"/>
      <c r="G9" s="125">
        <v>2005.0</v>
      </c>
      <c r="H9" s="118" t="s">
        <v>32</v>
      </c>
      <c r="I9" s="118" t="s">
        <v>313</v>
      </c>
      <c r="J9" s="104" t="s">
        <v>314</v>
      </c>
      <c r="K9" s="27"/>
      <c r="L9" s="35" t="s">
        <v>315</v>
      </c>
      <c r="M9" s="26" t="str">
        <f t="shared" si="1"/>
        <v>http://taeyoonchoi.com/camerautomata/object-of-desire/performance</v>
      </c>
      <c r="N9" s="27"/>
      <c r="O9" s="33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123" t="s">
        <v>289</v>
      </c>
      <c r="B10" s="104" t="s">
        <v>312</v>
      </c>
      <c r="C10" s="118" t="s">
        <v>64</v>
      </c>
      <c r="D10" s="119" t="s">
        <v>316</v>
      </c>
      <c r="E10" s="125">
        <v>3.0</v>
      </c>
      <c r="F10" s="125"/>
      <c r="G10" s="125">
        <v>2005.0</v>
      </c>
      <c r="H10" s="118" t="s">
        <v>32</v>
      </c>
      <c r="I10" s="118"/>
      <c r="J10" s="104" t="s">
        <v>314</v>
      </c>
      <c r="K10" s="27"/>
      <c r="L10" s="35" t="s">
        <v>315</v>
      </c>
      <c r="M10" s="26" t="str">
        <f t="shared" si="1"/>
        <v>http://taeyoonchoi.com/camerautomata/object-of-desire/installation</v>
      </c>
      <c r="N10" s="27"/>
      <c r="O10" s="33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N11" s="27"/>
      <c r="O11" s="33"/>
    </row>
    <row r="12">
      <c r="N12" s="27"/>
      <c r="O12" s="33"/>
    </row>
    <row r="13">
      <c r="N13" s="27"/>
      <c r="O13" s="33"/>
    </row>
    <row r="14">
      <c r="N14" s="27"/>
      <c r="O14" s="33"/>
    </row>
    <row r="15">
      <c r="N15" s="27"/>
      <c r="O15" s="33"/>
    </row>
    <row r="16">
      <c r="N16" s="27"/>
      <c r="O16" s="33"/>
    </row>
    <row r="17">
      <c r="N17" s="27"/>
      <c r="O17" s="33"/>
    </row>
    <row r="18">
      <c r="N18" s="27"/>
      <c r="O18" s="33"/>
    </row>
    <row r="19">
      <c r="N19" s="27"/>
      <c r="O19" s="33"/>
    </row>
    <row r="20">
      <c r="N20" s="27"/>
      <c r="O20" s="33"/>
    </row>
    <row r="21">
      <c r="N21" s="27"/>
      <c r="O21" s="33"/>
    </row>
    <row r="22">
      <c r="N22" s="27"/>
      <c r="O22" s="33"/>
    </row>
    <row r="23">
      <c r="N23" s="27"/>
      <c r="O23" s="33"/>
    </row>
    <row r="24">
      <c r="N24" s="27"/>
      <c r="O24" s="33"/>
    </row>
    <row r="25">
      <c r="N25" s="27"/>
      <c r="O25" s="33"/>
    </row>
    <row r="26">
      <c r="N26" s="27"/>
      <c r="O26" s="33"/>
    </row>
    <row r="27">
      <c r="N27" s="27"/>
      <c r="O27" s="33"/>
    </row>
    <row r="28">
      <c r="N28" s="27"/>
      <c r="O28" s="33"/>
    </row>
    <row r="29">
      <c r="N29" s="27"/>
      <c r="O29" s="33"/>
    </row>
    <row r="30">
      <c r="N30" s="27"/>
      <c r="O30" s="33"/>
    </row>
    <row r="31">
      <c r="N31" s="27"/>
      <c r="O31" s="33"/>
    </row>
    <row r="32">
      <c r="N32" s="27"/>
      <c r="O32" s="33"/>
    </row>
    <row r="33">
      <c r="N33" s="27"/>
      <c r="O33" s="33"/>
    </row>
    <row r="34">
      <c r="N34" s="27"/>
      <c r="O34" s="33"/>
    </row>
    <row r="35">
      <c r="N35" s="27"/>
      <c r="O35" s="33"/>
    </row>
    <row r="36">
      <c r="N36" s="27"/>
      <c r="O36" s="33"/>
    </row>
    <row r="37">
      <c r="N37" s="27"/>
      <c r="O37" s="33"/>
    </row>
    <row r="38">
      <c r="N38" s="27"/>
      <c r="O38" s="33"/>
    </row>
    <row r="39">
      <c r="N39" s="27"/>
      <c r="O39" s="33"/>
    </row>
    <row r="40">
      <c r="N40" s="27"/>
      <c r="O40" s="33"/>
    </row>
    <row r="41">
      <c r="N41" s="27"/>
      <c r="O41" s="33"/>
    </row>
    <row r="42">
      <c r="N42" s="27"/>
      <c r="O42" s="33"/>
    </row>
    <row r="43">
      <c r="N43" s="27"/>
      <c r="O43" s="33"/>
    </row>
    <row r="44">
      <c r="N44" s="27"/>
      <c r="O44" s="33"/>
    </row>
    <row r="45">
      <c r="N45" s="27"/>
      <c r="O45" s="33"/>
    </row>
    <row r="46">
      <c r="N46" s="27"/>
      <c r="O46" s="33"/>
    </row>
    <row r="47">
      <c r="N47" s="27"/>
      <c r="O47" s="33"/>
    </row>
    <row r="48">
      <c r="N48" s="27"/>
      <c r="O48" s="33"/>
    </row>
    <row r="49">
      <c r="N49" s="27"/>
      <c r="O49" s="33"/>
    </row>
    <row r="50">
      <c r="N50" s="27"/>
      <c r="O50" s="33"/>
    </row>
    <row r="51">
      <c r="N51" s="27"/>
      <c r="O51" s="33"/>
    </row>
    <row r="52">
      <c r="N52" s="27"/>
      <c r="O52" s="33"/>
    </row>
    <row r="53">
      <c r="N53" s="27"/>
      <c r="O53" s="33"/>
    </row>
    <row r="54">
      <c r="N54" s="27"/>
      <c r="O54" s="33"/>
    </row>
    <row r="55">
      <c r="N55" s="27"/>
      <c r="O55" s="33"/>
    </row>
    <row r="56">
      <c r="N56" s="27"/>
      <c r="O56" s="33"/>
    </row>
    <row r="57">
      <c r="N57" s="27"/>
      <c r="O57" s="33"/>
    </row>
    <row r="58">
      <c r="N58" s="27"/>
      <c r="O58" s="33"/>
    </row>
    <row r="59">
      <c r="N59" s="27"/>
      <c r="O59" s="33"/>
    </row>
    <row r="60">
      <c r="N60" s="27"/>
      <c r="O60" s="33"/>
    </row>
    <row r="61">
      <c r="N61" s="27"/>
      <c r="O61" s="33"/>
    </row>
    <row r="62">
      <c r="N62" s="27"/>
      <c r="O62" s="33"/>
    </row>
    <row r="63">
      <c r="N63" s="27"/>
      <c r="O63" s="33"/>
    </row>
    <row r="64">
      <c r="N64" s="27"/>
      <c r="O64" s="33"/>
    </row>
    <row r="65">
      <c r="N65" s="27"/>
      <c r="O65" s="33"/>
    </row>
    <row r="66">
      <c r="N66" s="27"/>
      <c r="O66" s="33"/>
    </row>
    <row r="67">
      <c r="N67" s="27"/>
      <c r="O67" s="33"/>
    </row>
    <row r="68">
      <c r="N68" s="27"/>
      <c r="O68" s="33"/>
    </row>
    <row r="69">
      <c r="N69" s="27"/>
      <c r="O69" s="33"/>
    </row>
    <row r="70">
      <c r="N70" s="27"/>
      <c r="O70" s="33"/>
    </row>
    <row r="71">
      <c r="N71" s="27"/>
      <c r="O71" s="33"/>
    </row>
    <row r="72">
      <c r="N72" s="27"/>
      <c r="O72" s="33"/>
    </row>
    <row r="73">
      <c r="N73" s="27"/>
      <c r="O73" s="33"/>
    </row>
    <row r="74">
      <c r="N74" s="27"/>
      <c r="O74" s="33"/>
    </row>
    <row r="75">
      <c r="N75" s="27"/>
      <c r="O75" s="33"/>
    </row>
    <row r="76">
      <c r="N76" s="27"/>
      <c r="O76" s="33"/>
    </row>
    <row r="77">
      <c r="N77" s="27"/>
      <c r="O77" s="33"/>
    </row>
    <row r="78">
      <c r="N78" s="27"/>
      <c r="O78" s="33"/>
    </row>
    <row r="79">
      <c r="N79" s="27"/>
      <c r="O79" s="33"/>
    </row>
    <row r="80">
      <c r="N80" s="27"/>
      <c r="O80" s="33"/>
    </row>
    <row r="81">
      <c r="N81" s="27"/>
      <c r="O81" s="33"/>
    </row>
    <row r="82">
      <c r="N82" s="27"/>
      <c r="O82" s="33"/>
    </row>
    <row r="83">
      <c r="N83" s="27"/>
      <c r="O83" s="33"/>
    </row>
    <row r="84">
      <c r="N84" s="27"/>
      <c r="O84" s="33"/>
    </row>
    <row r="85">
      <c r="N85" s="27"/>
      <c r="O85" s="33"/>
    </row>
    <row r="86">
      <c r="N86" s="27"/>
      <c r="O86" s="33"/>
    </row>
    <row r="87">
      <c r="N87" s="27"/>
      <c r="O87" s="33"/>
    </row>
    <row r="88">
      <c r="N88" s="27"/>
      <c r="O88" s="33"/>
    </row>
    <row r="89">
      <c r="N89" s="27"/>
      <c r="O89" s="33"/>
    </row>
    <row r="90">
      <c r="N90" s="27"/>
      <c r="O90" s="33"/>
    </row>
    <row r="91">
      <c r="N91" s="27"/>
      <c r="O91" s="33"/>
    </row>
    <row r="92">
      <c r="N92" s="27"/>
      <c r="O92" s="33"/>
    </row>
    <row r="93">
      <c r="N93" s="27"/>
      <c r="O93" s="33"/>
    </row>
    <row r="94">
      <c r="N94" s="27"/>
      <c r="O94" s="33"/>
    </row>
    <row r="95">
      <c r="N95" s="27"/>
      <c r="O95" s="33"/>
    </row>
    <row r="96">
      <c r="N96" s="27"/>
      <c r="O96" s="33"/>
    </row>
    <row r="97">
      <c r="N97" s="27"/>
      <c r="O97" s="33"/>
    </row>
    <row r="98">
      <c r="N98" s="27"/>
      <c r="O98" s="33"/>
    </row>
    <row r="99">
      <c r="N99" s="27"/>
      <c r="O99" s="33"/>
    </row>
    <row r="100">
      <c r="N100" s="27"/>
      <c r="O100" s="33"/>
    </row>
    <row r="101">
      <c r="N101" s="27"/>
      <c r="O101" s="33"/>
    </row>
    <row r="102">
      <c r="N102" s="27"/>
      <c r="O102" s="33"/>
    </row>
    <row r="103">
      <c r="N103" s="27"/>
      <c r="O103" s="33"/>
    </row>
    <row r="104">
      <c r="N104" s="27"/>
      <c r="O104" s="33"/>
    </row>
    <row r="105">
      <c r="N105" s="27"/>
      <c r="O105" s="33"/>
    </row>
    <row r="106">
      <c r="N106" s="27"/>
      <c r="O106" s="33"/>
    </row>
    <row r="107">
      <c r="N107" s="27"/>
      <c r="O107" s="33"/>
    </row>
    <row r="108">
      <c r="N108" s="27"/>
      <c r="O108" s="33"/>
    </row>
    <row r="109">
      <c r="N109" s="27"/>
      <c r="O109" s="33"/>
    </row>
    <row r="110">
      <c r="N110" s="27"/>
      <c r="O110" s="33"/>
    </row>
    <row r="111">
      <c r="N111" s="27"/>
      <c r="O111" s="33"/>
    </row>
    <row r="112">
      <c r="N112" s="27"/>
      <c r="O112" s="33"/>
    </row>
    <row r="113">
      <c r="N113" s="27"/>
      <c r="O113" s="33"/>
    </row>
    <row r="114">
      <c r="N114" s="27"/>
      <c r="O114" s="33"/>
    </row>
    <row r="115">
      <c r="N115" s="27"/>
      <c r="O115" s="33"/>
    </row>
    <row r="116">
      <c r="N116" s="27"/>
      <c r="O116" s="33"/>
    </row>
    <row r="117">
      <c r="N117" s="27"/>
      <c r="O117" s="33"/>
    </row>
    <row r="118">
      <c r="N118" s="27"/>
      <c r="O118" s="33"/>
    </row>
    <row r="119">
      <c r="N119" s="27"/>
      <c r="O119" s="33"/>
    </row>
    <row r="120">
      <c r="N120" s="27"/>
      <c r="O120" s="33"/>
    </row>
    <row r="121">
      <c r="N121" s="27"/>
      <c r="O121" s="33"/>
    </row>
    <row r="122">
      <c r="N122" s="27"/>
      <c r="O122" s="33"/>
    </row>
    <row r="123">
      <c r="N123" s="27"/>
      <c r="O123" s="33"/>
    </row>
    <row r="124">
      <c r="N124" s="27"/>
      <c r="O124" s="33"/>
    </row>
    <row r="125">
      <c r="N125" s="27"/>
      <c r="O125" s="33"/>
    </row>
    <row r="126">
      <c r="N126" s="27"/>
      <c r="O126" s="33"/>
    </row>
    <row r="127">
      <c r="N127" s="27"/>
      <c r="O127" s="33"/>
    </row>
    <row r="128">
      <c r="N128" s="27"/>
      <c r="O128" s="33"/>
    </row>
    <row r="129">
      <c r="N129" s="27"/>
      <c r="O129" s="33"/>
    </row>
    <row r="130">
      <c r="N130" s="27"/>
      <c r="O130" s="33"/>
    </row>
    <row r="131">
      <c r="N131" s="27"/>
      <c r="O131" s="33"/>
    </row>
    <row r="132">
      <c r="N132" s="27"/>
      <c r="O132" s="33"/>
    </row>
    <row r="133">
      <c r="N133" s="27"/>
      <c r="O133" s="33"/>
    </row>
    <row r="134">
      <c r="N134" s="27"/>
      <c r="O134" s="33"/>
    </row>
    <row r="135">
      <c r="N135" s="27"/>
      <c r="O135" s="33"/>
    </row>
    <row r="136">
      <c r="N136" s="27"/>
      <c r="O136" s="33"/>
    </row>
    <row r="137">
      <c r="N137" s="27"/>
      <c r="O137" s="33"/>
    </row>
    <row r="138">
      <c r="N138" s="27"/>
      <c r="O138" s="33"/>
    </row>
    <row r="139">
      <c r="N139" s="27"/>
      <c r="O139" s="33"/>
    </row>
    <row r="140">
      <c r="N140" s="27"/>
      <c r="O140" s="33"/>
    </row>
    <row r="141">
      <c r="N141" s="27"/>
      <c r="O141" s="33"/>
    </row>
    <row r="142">
      <c r="N142" s="27"/>
      <c r="O142" s="33"/>
    </row>
    <row r="143">
      <c r="N143" s="27"/>
      <c r="O143" s="33"/>
    </row>
    <row r="144">
      <c r="N144" s="27"/>
      <c r="O144" s="33"/>
    </row>
    <row r="145">
      <c r="N145" s="27"/>
      <c r="O145" s="33"/>
    </row>
    <row r="146">
      <c r="N146" s="27"/>
      <c r="O146" s="33"/>
    </row>
    <row r="147">
      <c r="N147" s="27"/>
      <c r="O147" s="33"/>
    </row>
    <row r="148">
      <c r="N148" s="27"/>
      <c r="O148" s="33"/>
    </row>
    <row r="149">
      <c r="N149" s="27"/>
      <c r="O149" s="33"/>
    </row>
    <row r="150">
      <c r="N150" s="27"/>
      <c r="O150" s="33"/>
    </row>
    <row r="151">
      <c r="N151" s="27"/>
      <c r="O151" s="33"/>
    </row>
    <row r="152">
      <c r="N152" s="27"/>
      <c r="O152" s="33"/>
    </row>
    <row r="153">
      <c r="N153" s="27"/>
      <c r="O153" s="33"/>
    </row>
    <row r="154">
      <c r="N154" s="27"/>
      <c r="O154" s="33"/>
    </row>
    <row r="155">
      <c r="N155" s="27"/>
      <c r="O155" s="33"/>
    </row>
    <row r="156">
      <c r="N156" s="27"/>
      <c r="O156" s="33"/>
    </row>
    <row r="157">
      <c r="N157" s="27"/>
      <c r="O157" s="33"/>
    </row>
    <row r="158">
      <c r="N158" s="27"/>
      <c r="O158" s="33"/>
    </row>
    <row r="159">
      <c r="N159" s="27"/>
      <c r="O159" s="33"/>
    </row>
    <row r="160">
      <c r="N160" s="27"/>
      <c r="O160" s="33"/>
    </row>
    <row r="161">
      <c r="N161" s="27"/>
      <c r="O161" s="33"/>
    </row>
    <row r="162">
      <c r="N162" s="27"/>
      <c r="O162" s="33"/>
    </row>
    <row r="163">
      <c r="N163" s="27"/>
      <c r="O163" s="33"/>
    </row>
    <row r="164">
      <c r="N164" s="27"/>
      <c r="O164" s="33"/>
    </row>
    <row r="165">
      <c r="N165" s="27"/>
      <c r="O165" s="33"/>
    </row>
    <row r="166">
      <c r="N166" s="27"/>
      <c r="O166" s="33"/>
    </row>
    <row r="167">
      <c r="N167" s="27"/>
      <c r="O167" s="33"/>
    </row>
    <row r="168">
      <c r="N168" s="27"/>
      <c r="O168" s="33"/>
    </row>
    <row r="169">
      <c r="N169" s="27"/>
      <c r="O169" s="33"/>
    </row>
    <row r="170">
      <c r="N170" s="27"/>
      <c r="O170" s="33"/>
    </row>
    <row r="171">
      <c r="N171" s="27"/>
      <c r="O171" s="33"/>
    </row>
    <row r="172">
      <c r="N172" s="27"/>
      <c r="O172" s="33"/>
    </row>
    <row r="173">
      <c r="N173" s="27"/>
      <c r="O173" s="33"/>
    </row>
    <row r="174">
      <c r="N174" s="27"/>
      <c r="O174" s="33"/>
    </row>
    <row r="175">
      <c r="N175" s="27"/>
      <c r="O175" s="33"/>
    </row>
    <row r="176">
      <c r="N176" s="27"/>
      <c r="O176" s="33"/>
    </row>
    <row r="177">
      <c r="N177" s="27"/>
      <c r="O177" s="33"/>
    </row>
    <row r="178">
      <c r="N178" s="27"/>
      <c r="O178" s="33"/>
    </row>
    <row r="179">
      <c r="N179" s="27"/>
      <c r="O179" s="33"/>
    </row>
    <row r="180">
      <c r="N180" s="27"/>
      <c r="O180" s="33"/>
    </row>
    <row r="181">
      <c r="N181" s="27"/>
      <c r="O181" s="33"/>
    </row>
    <row r="182">
      <c r="N182" s="27"/>
      <c r="O182" s="33"/>
    </row>
    <row r="183">
      <c r="N183" s="27"/>
      <c r="O183" s="33"/>
    </row>
    <row r="184">
      <c r="N184" s="27"/>
      <c r="O184" s="33"/>
    </row>
    <row r="185">
      <c r="N185" s="27"/>
      <c r="O185" s="33"/>
    </row>
    <row r="186">
      <c r="N186" s="27"/>
      <c r="O186" s="33"/>
    </row>
    <row r="187">
      <c r="N187" s="27"/>
      <c r="O187" s="33"/>
    </row>
    <row r="188">
      <c r="N188" s="27"/>
      <c r="O188" s="33"/>
    </row>
    <row r="189">
      <c r="N189" s="27"/>
      <c r="O189" s="33"/>
    </row>
    <row r="190">
      <c r="N190" s="27"/>
      <c r="O190" s="33"/>
    </row>
    <row r="191">
      <c r="N191" s="27"/>
      <c r="O191" s="33"/>
    </row>
    <row r="192">
      <c r="N192" s="27"/>
      <c r="O192" s="33"/>
    </row>
    <row r="193">
      <c r="N193" s="27"/>
      <c r="O193" s="33"/>
    </row>
    <row r="194">
      <c r="N194" s="27"/>
      <c r="O194" s="33"/>
    </row>
    <row r="195">
      <c r="N195" s="27"/>
      <c r="O195" s="33"/>
    </row>
    <row r="196">
      <c r="N196" s="27"/>
      <c r="O196" s="33"/>
    </row>
    <row r="197">
      <c r="N197" s="27"/>
      <c r="O197" s="33"/>
    </row>
    <row r="198">
      <c r="N198" s="27"/>
      <c r="O198" s="33"/>
    </row>
    <row r="199">
      <c r="N199" s="27"/>
      <c r="O199" s="33"/>
    </row>
    <row r="200">
      <c r="N200" s="27"/>
      <c r="O200" s="33"/>
    </row>
    <row r="201">
      <c r="N201" s="27"/>
      <c r="O201" s="33"/>
    </row>
    <row r="202">
      <c r="N202" s="27"/>
      <c r="O202" s="33"/>
    </row>
    <row r="203">
      <c r="N203" s="27"/>
      <c r="O203" s="33"/>
    </row>
    <row r="204">
      <c r="N204" s="27"/>
      <c r="O204" s="33"/>
    </row>
    <row r="205">
      <c r="N205" s="27"/>
      <c r="O205" s="33"/>
    </row>
    <row r="206">
      <c r="N206" s="27"/>
      <c r="O206" s="33"/>
    </row>
    <row r="207">
      <c r="N207" s="27"/>
      <c r="O207" s="33"/>
    </row>
    <row r="208">
      <c r="N208" s="27"/>
      <c r="O208" s="33"/>
    </row>
    <row r="209">
      <c r="N209" s="27"/>
      <c r="O209" s="33"/>
    </row>
    <row r="210">
      <c r="N210" s="27"/>
      <c r="O210" s="33"/>
    </row>
    <row r="211">
      <c r="N211" s="27"/>
      <c r="O211" s="33"/>
    </row>
    <row r="212">
      <c r="N212" s="27"/>
      <c r="O212" s="33"/>
    </row>
    <row r="213">
      <c r="N213" s="27"/>
      <c r="O213" s="33"/>
    </row>
    <row r="214">
      <c r="N214" s="27"/>
      <c r="O214" s="33"/>
    </row>
    <row r="215">
      <c r="N215" s="27"/>
      <c r="O215" s="33"/>
    </row>
    <row r="216">
      <c r="N216" s="27"/>
      <c r="O216" s="33"/>
    </row>
    <row r="217">
      <c r="N217" s="27"/>
      <c r="O217" s="33"/>
    </row>
    <row r="218">
      <c r="N218" s="27"/>
      <c r="O218" s="33"/>
    </row>
    <row r="219">
      <c r="N219" s="27"/>
      <c r="O219" s="33"/>
    </row>
    <row r="220">
      <c r="N220" s="27"/>
      <c r="O220" s="33"/>
    </row>
    <row r="221">
      <c r="N221" s="27"/>
      <c r="O221" s="33"/>
    </row>
    <row r="222">
      <c r="N222" s="27"/>
      <c r="O222" s="33"/>
    </row>
    <row r="223">
      <c r="N223" s="27"/>
      <c r="O223" s="33"/>
    </row>
    <row r="224">
      <c r="N224" s="27"/>
      <c r="O224" s="33"/>
    </row>
    <row r="225">
      <c r="N225" s="27"/>
      <c r="O225" s="33"/>
    </row>
    <row r="226">
      <c r="N226" s="27"/>
      <c r="O226" s="33"/>
    </row>
    <row r="227">
      <c r="N227" s="27"/>
      <c r="O227" s="33"/>
    </row>
    <row r="228">
      <c r="N228" s="27"/>
      <c r="O228" s="33"/>
    </row>
    <row r="229">
      <c r="N229" s="27"/>
      <c r="O229" s="33"/>
    </row>
    <row r="230">
      <c r="N230" s="27"/>
      <c r="O230" s="33"/>
    </row>
    <row r="231">
      <c r="N231" s="27"/>
      <c r="O231" s="33"/>
    </row>
    <row r="232">
      <c r="N232" s="27"/>
      <c r="O232" s="33"/>
    </row>
    <row r="233">
      <c r="N233" s="27"/>
      <c r="O233" s="33"/>
    </row>
    <row r="234">
      <c r="N234" s="27"/>
      <c r="O234" s="33"/>
    </row>
    <row r="235">
      <c r="N235" s="27"/>
      <c r="O235" s="33"/>
    </row>
    <row r="236">
      <c r="N236" s="27"/>
      <c r="O236" s="33"/>
    </row>
    <row r="237">
      <c r="N237" s="27"/>
      <c r="O237" s="33"/>
    </row>
    <row r="238">
      <c r="N238" s="27"/>
      <c r="O238" s="33"/>
    </row>
    <row r="239">
      <c r="N239" s="27"/>
      <c r="O239" s="33"/>
    </row>
    <row r="240">
      <c r="N240" s="27"/>
      <c r="O240" s="33"/>
    </row>
    <row r="241">
      <c r="N241" s="27"/>
      <c r="O241" s="33"/>
    </row>
    <row r="242">
      <c r="N242" s="27"/>
      <c r="O242" s="33"/>
    </row>
    <row r="243">
      <c r="N243" s="27"/>
      <c r="O243" s="33"/>
    </row>
    <row r="244">
      <c r="N244" s="27"/>
      <c r="O244" s="33"/>
    </row>
    <row r="245">
      <c r="N245" s="27"/>
      <c r="O245" s="33"/>
    </row>
    <row r="246">
      <c r="N246" s="27"/>
      <c r="O246" s="33"/>
    </row>
    <row r="247">
      <c r="N247" s="27"/>
      <c r="O247" s="33"/>
    </row>
    <row r="248">
      <c r="N248" s="27"/>
      <c r="O248" s="33"/>
    </row>
    <row r="249">
      <c r="N249" s="27"/>
      <c r="O249" s="33"/>
    </row>
    <row r="250">
      <c r="N250" s="27"/>
      <c r="O250" s="33"/>
    </row>
    <row r="251">
      <c r="N251" s="27"/>
      <c r="O251" s="33"/>
    </row>
    <row r="252">
      <c r="N252" s="27"/>
      <c r="O252" s="33"/>
    </row>
    <row r="253">
      <c r="N253" s="27"/>
      <c r="O253" s="33"/>
    </row>
    <row r="254">
      <c r="N254" s="27"/>
      <c r="O254" s="33"/>
    </row>
    <row r="255">
      <c r="N255" s="27"/>
      <c r="O255" s="33"/>
    </row>
    <row r="256">
      <c r="N256" s="27"/>
      <c r="O256" s="33"/>
    </row>
    <row r="257">
      <c r="N257" s="27"/>
      <c r="O257" s="33"/>
    </row>
    <row r="258">
      <c r="N258" s="27"/>
      <c r="O258" s="33"/>
    </row>
    <row r="259">
      <c r="N259" s="27"/>
      <c r="O259" s="33"/>
    </row>
    <row r="260">
      <c r="N260" s="27"/>
      <c r="O260" s="33"/>
    </row>
    <row r="261">
      <c r="N261" s="27"/>
      <c r="O261" s="33"/>
    </row>
    <row r="262">
      <c r="N262" s="27"/>
      <c r="O262" s="33"/>
    </row>
    <row r="263">
      <c r="N263" s="27"/>
      <c r="O263" s="33"/>
    </row>
    <row r="264">
      <c r="N264" s="27"/>
      <c r="O264" s="33"/>
    </row>
    <row r="265">
      <c r="N265" s="27"/>
      <c r="O265" s="33"/>
    </row>
    <row r="266">
      <c r="N266" s="27"/>
      <c r="O266" s="33"/>
    </row>
    <row r="267">
      <c r="N267" s="27"/>
      <c r="O267" s="33"/>
    </row>
    <row r="268">
      <c r="N268" s="27"/>
      <c r="O268" s="33"/>
    </row>
    <row r="269">
      <c r="N269" s="27"/>
      <c r="O269" s="33"/>
    </row>
    <row r="270">
      <c r="N270" s="27"/>
      <c r="O270" s="33"/>
    </row>
    <row r="271">
      <c r="N271" s="27"/>
      <c r="O271" s="33"/>
    </row>
    <row r="272">
      <c r="N272" s="27"/>
      <c r="O272" s="33"/>
    </row>
    <row r="273">
      <c r="N273" s="27"/>
      <c r="O273" s="33"/>
    </row>
    <row r="274">
      <c r="N274" s="27"/>
      <c r="O274" s="33"/>
    </row>
    <row r="275">
      <c r="N275" s="27"/>
      <c r="O275" s="33"/>
    </row>
    <row r="276">
      <c r="N276" s="27"/>
      <c r="O276" s="33"/>
    </row>
    <row r="277">
      <c r="N277" s="27"/>
      <c r="O277" s="33"/>
    </row>
    <row r="278">
      <c r="N278" s="27"/>
      <c r="O278" s="33"/>
    </row>
    <row r="279">
      <c r="N279" s="27"/>
      <c r="O279" s="33"/>
    </row>
    <row r="280">
      <c r="N280" s="27"/>
      <c r="O280" s="33"/>
    </row>
    <row r="281">
      <c r="N281" s="27"/>
      <c r="O281" s="33"/>
    </row>
    <row r="282">
      <c r="N282" s="27"/>
      <c r="O282" s="33"/>
    </row>
    <row r="283">
      <c r="N283" s="27"/>
      <c r="O283" s="33"/>
    </row>
    <row r="284">
      <c r="N284" s="27"/>
      <c r="O284" s="33"/>
    </row>
    <row r="285">
      <c r="N285" s="27"/>
      <c r="O285" s="33"/>
    </row>
    <row r="286">
      <c r="N286" s="27"/>
      <c r="O286" s="33"/>
    </row>
    <row r="287">
      <c r="N287" s="27"/>
      <c r="O287" s="33"/>
    </row>
    <row r="288">
      <c r="N288" s="27"/>
      <c r="O288" s="33"/>
    </row>
    <row r="289">
      <c r="N289" s="27"/>
      <c r="O289" s="33"/>
    </row>
    <row r="290">
      <c r="N290" s="27"/>
      <c r="O290" s="33"/>
    </row>
    <row r="291">
      <c r="N291" s="27"/>
      <c r="O291" s="33"/>
    </row>
    <row r="292">
      <c r="N292" s="27"/>
      <c r="O292" s="33"/>
    </row>
    <row r="293">
      <c r="N293" s="27"/>
      <c r="O293" s="33"/>
    </row>
    <row r="294">
      <c r="N294" s="27"/>
      <c r="O294" s="33"/>
    </row>
    <row r="295">
      <c r="N295" s="27"/>
      <c r="O295" s="33"/>
    </row>
    <row r="296">
      <c r="N296" s="27"/>
      <c r="O296" s="33"/>
    </row>
    <row r="297">
      <c r="N297" s="27"/>
      <c r="O297" s="33"/>
    </row>
    <row r="298">
      <c r="N298" s="27"/>
      <c r="O298" s="33"/>
    </row>
    <row r="299">
      <c r="N299" s="27"/>
      <c r="O299" s="33"/>
    </row>
    <row r="300">
      <c r="N300" s="27"/>
      <c r="O300" s="33"/>
    </row>
    <row r="301">
      <c r="N301" s="27"/>
      <c r="O301" s="33"/>
    </row>
    <row r="302">
      <c r="N302" s="27"/>
      <c r="O302" s="33"/>
    </row>
    <row r="303">
      <c r="N303" s="27"/>
      <c r="O303" s="33"/>
    </row>
    <row r="304">
      <c r="N304" s="27"/>
      <c r="O304" s="33"/>
    </row>
    <row r="305">
      <c r="N305" s="27"/>
      <c r="O305" s="33"/>
    </row>
    <row r="306">
      <c r="N306" s="27"/>
      <c r="O306" s="33"/>
    </row>
    <row r="307">
      <c r="N307" s="27"/>
      <c r="O307" s="33"/>
    </row>
    <row r="308">
      <c r="N308" s="27"/>
      <c r="O308" s="33"/>
    </row>
    <row r="309">
      <c r="N309" s="27"/>
      <c r="O309" s="33"/>
    </row>
    <row r="310">
      <c r="N310" s="27"/>
      <c r="O310" s="33"/>
    </row>
    <row r="311">
      <c r="N311" s="27"/>
      <c r="O311" s="33"/>
    </row>
    <row r="312">
      <c r="N312" s="27"/>
      <c r="O312" s="33"/>
    </row>
    <row r="313">
      <c r="N313" s="27"/>
      <c r="O313" s="33"/>
    </row>
    <row r="314">
      <c r="N314" s="27"/>
      <c r="O314" s="33"/>
    </row>
    <row r="315">
      <c r="N315" s="27"/>
      <c r="O315" s="33"/>
    </row>
    <row r="316">
      <c r="N316" s="27"/>
      <c r="O316" s="33"/>
    </row>
    <row r="317">
      <c r="N317" s="27"/>
      <c r="O317" s="33"/>
    </row>
    <row r="318">
      <c r="N318" s="27"/>
      <c r="O318" s="33"/>
    </row>
    <row r="319">
      <c r="N319" s="27"/>
      <c r="O319" s="33"/>
    </row>
    <row r="320">
      <c r="N320" s="27"/>
      <c r="O320" s="33"/>
    </row>
    <row r="321">
      <c r="N321" s="27"/>
      <c r="O321" s="33"/>
    </row>
    <row r="322">
      <c r="N322" s="27"/>
      <c r="O322" s="33"/>
    </row>
    <row r="323">
      <c r="N323" s="27"/>
      <c r="O323" s="33"/>
    </row>
    <row r="324">
      <c r="N324" s="27"/>
      <c r="O324" s="33"/>
    </row>
    <row r="325">
      <c r="N325" s="27"/>
      <c r="O325" s="33"/>
    </row>
    <row r="326">
      <c r="N326" s="27"/>
      <c r="O326" s="33"/>
    </row>
    <row r="327">
      <c r="N327" s="27"/>
      <c r="O327" s="33"/>
    </row>
    <row r="328">
      <c r="N328" s="27"/>
      <c r="O328" s="33"/>
    </row>
    <row r="329">
      <c r="N329" s="27"/>
      <c r="O329" s="33"/>
    </row>
    <row r="330">
      <c r="N330" s="27"/>
      <c r="O330" s="33"/>
    </row>
    <row r="331">
      <c r="N331" s="27"/>
      <c r="O331" s="33"/>
    </row>
    <row r="332">
      <c r="N332" s="27"/>
      <c r="O332" s="33"/>
    </row>
    <row r="333">
      <c r="N333" s="27"/>
      <c r="O333" s="33"/>
    </row>
    <row r="334">
      <c r="N334" s="27"/>
      <c r="O334" s="33"/>
    </row>
    <row r="335">
      <c r="N335" s="27"/>
      <c r="O335" s="33"/>
    </row>
    <row r="336">
      <c r="N336" s="27"/>
      <c r="O336" s="33"/>
    </row>
    <row r="337">
      <c r="N337" s="27"/>
      <c r="O337" s="33"/>
    </row>
    <row r="338">
      <c r="N338" s="27"/>
      <c r="O338" s="33"/>
    </row>
    <row r="339">
      <c r="N339" s="27"/>
      <c r="O339" s="33"/>
    </row>
    <row r="340">
      <c r="N340" s="27"/>
      <c r="O340" s="33"/>
    </row>
    <row r="341">
      <c r="N341" s="27"/>
      <c r="O341" s="33"/>
    </row>
    <row r="342">
      <c r="N342" s="27"/>
      <c r="O342" s="33"/>
    </row>
    <row r="343">
      <c r="N343" s="27"/>
      <c r="O343" s="33"/>
    </row>
    <row r="344">
      <c r="N344" s="27"/>
      <c r="O344" s="33"/>
    </row>
    <row r="345">
      <c r="N345" s="27"/>
      <c r="O345" s="33"/>
    </row>
    <row r="346">
      <c r="N346" s="27"/>
      <c r="O346" s="33"/>
    </row>
    <row r="347">
      <c r="N347" s="27"/>
      <c r="O347" s="33"/>
    </row>
    <row r="348">
      <c r="N348" s="27"/>
      <c r="O348" s="33"/>
    </row>
    <row r="349">
      <c r="N349" s="27"/>
      <c r="O349" s="33"/>
    </row>
    <row r="350">
      <c r="N350" s="27"/>
      <c r="O350" s="33"/>
    </row>
    <row r="351">
      <c r="N351" s="27"/>
      <c r="O351" s="33"/>
    </row>
    <row r="352">
      <c r="N352" s="27"/>
      <c r="O352" s="33"/>
    </row>
    <row r="353">
      <c r="N353" s="27"/>
      <c r="O353" s="33"/>
    </row>
    <row r="354">
      <c r="N354" s="27"/>
      <c r="O354" s="33"/>
    </row>
    <row r="355">
      <c r="N355" s="27"/>
      <c r="O355" s="33"/>
    </row>
    <row r="356">
      <c r="N356" s="27"/>
      <c r="O356" s="33"/>
    </row>
    <row r="357">
      <c r="N357" s="27"/>
      <c r="O357" s="33"/>
    </row>
    <row r="358">
      <c r="N358" s="27"/>
      <c r="O358" s="33"/>
    </row>
    <row r="359">
      <c r="N359" s="27"/>
      <c r="O359" s="33"/>
    </row>
    <row r="360">
      <c r="N360" s="27"/>
      <c r="O360" s="33"/>
    </row>
    <row r="361">
      <c r="N361" s="27"/>
      <c r="O361" s="33"/>
    </row>
    <row r="362">
      <c r="N362" s="27"/>
      <c r="O362" s="33"/>
    </row>
    <row r="363">
      <c r="N363" s="27"/>
      <c r="O363" s="33"/>
    </row>
    <row r="364">
      <c r="N364" s="27"/>
      <c r="O364" s="33"/>
    </row>
    <row r="365">
      <c r="N365" s="27"/>
      <c r="O365" s="33"/>
    </row>
    <row r="366">
      <c r="N366" s="27"/>
      <c r="O366" s="33"/>
    </row>
    <row r="367">
      <c r="N367" s="27"/>
      <c r="O367" s="33"/>
    </row>
    <row r="368">
      <c r="N368" s="27"/>
      <c r="O368" s="33"/>
    </row>
    <row r="369">
      <c r="N369" s="27"/>
      <c r="O369" s="33"/>
    </row>
    <row r="370">
      <c r="N370" s="27"/>
      <c r="O370" s="33"/>
    </row>
    <row r="371">
      <c r="N371" s="27"/>
      <c r="O371" s="33"/>
    </row>
    <row r="372">
      <c r="N372" s="27"/>
      <c r="O372" s="33"/>
    </row>
    <row r="373">
      <c r="N373" s="27"/>
      <c r="O373" s="33"/>
    </row>
    <row r="374">
      <c r="N374" s="27"/>
      <c r="O374" s="33"/>
    </row>
    <row r="375">
      <c r="N375" s="27"/>
      <c r="O375" s="33"/>
    </row>
    <row r="376">
      <c r="N376" s="27"/>
      <c r="O376" s="33"/>
    </row>
    <row r="377">
      <c r="N377" s="27"/>
      <c r="O377" s="33"/>
    </row>
    <row r="378">
      <c r="N378" s="27"/>
      <c r="O378" s="33"/>
    </row>
    <row r="379">
      <c r="N379" s="27"/>
      <c r="O379" s="33"/>
    </row>
    <row r="380">
      <c r="N380" s="27"/>
      <c r="O380" s="33"/>
    </row>
    <row r="381">
      <c r="N381" s="27"/>
      <c r="O381" s="33"/>
    </row>
    <row r="382">
      <c r="N382" s="27"/>
      <c r="O382" s="33"/>
    </row>
    <row r="383">
      <c r="N383" s="27"/>
      <c r="O383" s="33"/>
    </row>
    <row r="384">
      <c r="N384" s="27"/>
      <c r="O384" s="33"/>
    </row>
    <row r="385">
      <c r="N385" s="27"/>
      <c r="O385" s="33"/>
    </row>
    <row r="386">
      <c r="N386" s="27"/>
      <c r="O386" s="33"/>
    </row>
    <row r="387">
      <c r="N387" s="27"/>
      <c r="O387" s="33"/>
    </row>
    <row r="388">
      <c r="N388" s="27"/>
      <c r="O388" s="33"/>
    </row>
    <row r="389">
      <c r="N389" s="27"/>
      <c r="O389" s="33"/>
    </row>
    <row r="390">
      <c r="N390" s="27"/>
      <c r="O390" s="33"/>
    </row>
    <row r="391">
      <c r="N391" s="27"/>
      <c r="O391" s="33"/>
    </row>
    <row r="392">
      <c r="N392" s="27"/>
      <c r="O392" s="33"/>
    </row>
    <row r="393">
      <c r="N393" s="27"/>
      <c r="O393" s="33"/>
    </row>
    <row r="394">
      <c r="N394" s="27"/>
      <c r="O394" s="33"/>
    </row>
    <row r="395">
      <c r="N395" s="27"/>
      <c r="O395" s="33"/>
    </row>
    <row r="396">
      <c r="N396" s="27"/>
      <c r="O396" s="33"/>
    </row>
    <row r="397">
      <c r="N397" s="27"/>
      <c r="O397" s="33"/>
    </row>
    <row r="398">
      <c r="N398" s="27"/>
      <c r="O398" s="33"/>
    </row>
    <row r="399">
      <c r="N399" s="27"/>
      <c r="O399" s="33"/>
    </row>
    <row r="400">
      <c r="N400" s="27"/>
      <c r="O400" s="33"/>
    </row>
    <row r="401">
      <c r="N401" s="27"/>
      <c r="O401" s="33"/>
    </row>
    <row r="402">
      <c r="N402" s="27"/>
      <c r="O402" s="33"/>
    </row>
    <row r="403">
      <c r="N403" s="27"/>
      <c r="O403" s="33"/>
    </row>
    <row r="404">
      <c r="N404" s="27"/>
      <c r="O404" s="33"/>
    </row>
    <row r="405">
      <c r="N405" s="27"/>
      <c r="O405" s="33"/>
    </row>
    <row r="406">
      <c r="N406" s="27"/>
      <c r="O406" s="33"/>
    </row>
    <row r="407">
      <c r="N407" s="27"/>
      <c r="O407" s="33"/>
    </row>
    <row r="408">
      <c r="N408" s="27"/>
      <c r="O408" s="33"/>
    </row>
    <row r="409">
      <c r="N409" s="27"/>
      <c r="O409" s="33"/>
    </row>
    <row r="410">
      <c r="N410" s="27"/>
      <c r="O410" s="33"/>
    </row>
    <row r="411">
      <c r="N411" s="27"/>
      <c r="O411" s="33"/>
    </row>
    <row r="412">
      <c r="N412" s="27"/>
      <c r="O412" s="33"/>
    </row>
    <row r="413">
      <c r="N413" s="27"/>
      <c r="O413" s="33"/>
    </row>
    <row r="414">
      <c r="N414" s="27"/>
      <c r="O414" s="33"/>
    </row>
    <row r="415">
      <c r="N415" s="27"/>
      <c r="O415" s="33"/>
    </row>
    <row r="416">
      <c r="N416" s="27"/>
      <c r="O416" s="33"/>
    </row>
    <row r="417">
      <c r="N417" s="27"/>
      <c r="O417" s="33"/>
    </row>
    <row r="418">
      <c r="N418" s="27"/>
      <c r="O418" s="33"/>
    </row>
    <row r="419">
      <c r="N419" s="27"/>
      <c r="O419" s="33"/>
    </row>
    <row r="420">
      <c r="N420" s="27"/>
      <c r="O420" s="33"/>
    </row>
    <row r="421">
      <c r="N421" s="27"/>
      <c r="O421" s="33"/>
    </row>
    <row r="422">
      <c r="N422" s="27"/>
      <c r="O422" s="33"/>
    </row>
    <row r="423">
      <c r="N423" s="27"/>
      <c r="O423" s="33"/>
    </row>
    <row r="424">
      <c r="N424" s="27"/>
      <c r="O424" s="33"/>
    </row>
    <row r="425">
      <c r="N425" s="27"/>
      <c r="O425" s="33"/>
    </row>
    <row r="426">
      <c r="N426" s="27"/>
      <c r="O426" s="33"/>
    </row>
    <row r="427">
      <c r="N427" s="27"/>
      <c r="O427" s="33"/>
    </row>
    <row r="428">
      <c r="N428" s="27"/>
      <c r="O428" s="33"/>
    </row>
    <row r="429">
      <c r="N429" s="27"/>
      <c r="O429" s="33"/>
    </row>
    <row r="430">
      <c r="N430" s="27"/>
      <c r="O430" s="33"/>
    </row>
    <row r="431">
      <c r="N431" s="27"/>
      <c r="O431" s="33"/>
    </row>
    <row r="432">
      <c r="N432" s="27"/>
      <c r="O432" s="33"/>
    </row>
    <row r="433">
      <c r="N433" s="27"/>
      <c r="O433" s="33"/>
    </row>
    <row r="434">
      <c r="N434" s="27"/>
      <c r="O434" s="33"/>
    </row>
    <row r="435">
      <c r="N435" s="27"/>
      <c r="O435" s="33"/>
    </row>
    <row r="436">
      <c r="N436" s="27"/>
      <c r="O436" s="33"/>
    </row>
    <row r="437">
      <c r="N437" s="27"/>
      <c r="O437" s="33"/>
    </row>
    <row r="438">
      <c r="N438" s="27"/>
      <c r="O438" s="33"/>
    </row>
    <row r="439">
      <c r="N439" s="27"/>
      <c r="O439" s="33"/>
    </row>
    <row r="440">
      <c r="N440" s="27"/>
      <c r="O440" s="33"/>
    </row>
    <row r="441">
      <c r="N441" s="27"/>
      <c r="O441" s="33"/>
    </row>
    <row r="442">
      <c r="N442" s="27"/>
      <c r="O442" s="33"/>
    </row>
    <row r="443">
      <c r="N443" s="27"/>
      <c r="O443" s="33"/>
    </row>
    <row r="444">
      <c r="N444" s="27"/>
      <c r="O444" s="33"/>
    </row>
    <row r="445">
      <c r="N445" s="27"/>
      <c r="O445" s="33"/>
    </row>
    <row r="446">
      <c r="N446" s="27"/>
      <c r="O446" s="33"/>
    </row>
    <row r="447">
      <c r="N447" s="27"/>
      <c r="O447" s="33"/>
    </row>
    <row r="448">
      <c r="N448" s="27"/>
      <c r="O448" s="33"/>
    </row>
    <row r="449">
      <c r="N449" s="27"/>
      <c r="O449" s="33"/>
    </row>
    <row r="450">
      <c r="N450" s="27"/>
      <c r="O450" s="33"/>
    </row>
    <row r="451">
      <c r="N451" s="27"/>
      <c r="O451" s="33"/>
    </row>
    <row r="452">
      <c r="N452" s="27"/>
      <c r="O452" s="33"/>
    </row>
    <row r="453">
      <c r="N453" s="27"/>
      <c r="O453" s="33"/>
    </row>
    <row r="454">
      <c r="N454" s="27"/>
      <c r="O454" s="33"/>
    </row>
    <row r="455">
      <c r="N455" s="27"/>
      <c r="O455" s="33"/>
    </row>
    <row r="456">
      <c r="N456" s="27"/>
      <c r="O456" s="33"/>
    </row>
    <row r="457">
      <c r="N457" s="27"/>
      <c r="O457" s="33"/>
    </row>
    <row r="458">
      <c r="N458" s="27"/>
      <c r="O458" s="33"/>
    </row>
    <row r="459">
      <c r="N459" s="27"/>
      <c r="O459" s="33"/>
    </row>
    <row r="460">
      <c r="N460" s="27"/>
      <c r="O460" s="33"/>
    </row>
    <row r="461">
      <c r="N461" s="27"/>
      <c r="O461" s="33"/>
    </row>
    <row r="462">
      <c r="N462" s="27"/>
      <c r="O462" s="33"/>
    </row>
    <row r="463">
      <c r="N463" s="27"/>
      <c r="O463" s="33"/>
    </row>
    <row r="464">
      <c r="N464" s="27"/>
      <c r="O464" s="33"/>
    </row>
    <row r="465">
      <c r="N465" s="27"/>
      <c r="O465" s="33"/>
    </row>
    <row r="466">
      <c r="N466" s="27"/>
      <c r="O466" s="33"/>
    </row>
    <row r="467">
      <c r="N467" s="27"/>
      <c r="O467" s="33"/>
    </row>
    <row r="468">
      <c r="N468" s="27"/>
      <c r="O468" s="33"/>
    </row>
    <row r="469">
      <c r="N469" s="27"/>
      <c r="O469" s="33"/>
    </row>
    <row r="470">
      <c r="N470" s="27"/>
      <c r="O470" s="33"/>
    </row>
    <row r="471">
      <c r="N471" s="27"/>
      <c r="O471" s="33"/>
    </row>
    <row r="472">
      <c r="N472" s="27"/>
      <c r="O472" s="33"/>
    </row>
    <row r="473">
      <c r="N473" s="27"/>
      <c r="O473" s="33"/>
    </row>
    <row r="474">
      <c r="N474" s="27"/>
      <c r="O474" s="33"/>
    </row>
    <row r="475">
      <c r="N475" s="27"/>
      <c r="O475" s="33"/>
    </row>
    <row r="476">
      <c r="N476" s="27"/>
      <c r="O476" s="33"/>
    </row>
    <row r="477">
      <c r="N477" s="27"/>
      <c r="O477" s="33"/>
    </row>
    <row r="478">
      <c r="N478" s="27"/>
      <c r="O478" s="33"/>
    </row>
    <row r="479">
      <c r="N479" s="27"/>
      <c r="O479" s="33"/>
    </row>
    <row r="480">
      <c r="N480" s="27"/>
      <c r="O480" s="33"/>
    </row>
    <row r="481">
      <c r="N481" s="27"/>
      <c r="O481" s="33"/>
    </row>
    <row r="482">
      <c r="N482" s="27"/>
      <c r="O482" s="33"/>
    </row>
    <row r="483">
      <c r="N483" s="27"/>
      <c r="O483" s="33"/>
    </row>
    <row r="484">
      <c r="N484" s="27"/>
      <c r="O484" s="33"/>
    </row>
    <row r="485">
      <c r="N485" s="27"/>
      <c r="O485" s="33"/>
    </row>
    <row r="486">
      <c r="N486" s="27"/>
      <c r="O486" s="33"/>
    </row>
    <row r="487">
      <c r="N487" s="27"/>
      <c r="O487" s="33"/>
    </row>
    <row r="488">
      <c r="N488" s="27"/>
      <c r="O488" s="33"/>
    </row>
    <row r="489">
      <c r="N489" s="27"/>
      <c r="O489" s="33"/>
    </row>
    <row r="490">
      <c r="N490" s="27"/>
      <c r="O490" s="33"/>
    </row>
    <row r="491">
      <c r="N491" s="27"/>
      <c r="O491" s="33"/>
    </row>
    <row r="492">
      <c r="N492" s="27"/>
      <c r="O492" s="33"/>
    </row>
    <row r="493">
      <c r="N493" s="27"/>
      <c r="O493" s="33"/>
    </row>
    <row r="494">
      <c r="N494" s="27"/>
      <c r="O494" s="33"/>
    </row>
    <row r="495">
      <c r="N495" s="27"/>
      <c r="O495" s="33"/>
    </row>
    <row r="496">
      <c r="N496" s="27"/>
      <c r="O496" s="33"/>
    </row>
    <row r="497">
      <c r="N497" s="27"/>
      <c r="O497" s="33"/>
    </row>
    <row r="498">
      <c r="N498" s="27"/>
      <c r="O498" s="33"/>
    </row>
    <row r="499">
      <c r="N499" s="27"/>
      <c r="O499" s="33"/>
    </row>
    <row r="500">
      <c r="N500" s="27"/>
      <c r="O500" s="33"/>
    </row>
    <row r="501">
      <c r="N501" s="27"/>
      <c r="O501" s="33"/>
    </row>
    <row r="502">
      <c r="N502" s="27"/>
      <c r="O502" s="33"/>
    </row>
    <row r="503">
      <c r="N503" s="27"/>
      <c r="O503" s="33"/>
    </row>
    <row r="504">
      <c r="N504" s="27"/>
      <c r="O504" s="33"/>
    </row>
    <row r="505">
      <c r="N505" s="27"/>
      <c r="O505" s="33"/>
    </row>
    <row r="506">
      <c r="N506" s="27"/>
      <c r="O506" s="33"/>
    </row>
    <row r="507">
      <c r="N507" s="27"/>
      <c r="O507" s="33"/>
    </row>
    <row r="508">
      <c r="N508" s="27"/>
      <c r="O508" s="33"/>
    </row>
    <row r="509">
      <c r="N509" s="27"/>
      <c r="O509" s="33"/>
    </row>
    <row r="510">
      <c r="N510" s="27"/>
      <c r="O510" s="33"/>
    </row>
    <row r="511">
      <c r="N511" s="27"/>
      <c r="O511" s="33"/>
    </row>
    <row r="512">
      <c r="N512" s="27"/>
      <c r="O512" s="33"/>
    </row>
    <row r="513">
      <c r="N513" s="27"/>
      <c r="O513" s="33"/>
    </row>
    <row r="514">
      <c r="N514" s="27"/>
      <c r="O514" s="33"/>
    </row>
    <row r="515">
      <c r="N515" s="27"/>
      <c r="O515" s="33"/>
    </row>
    <row r="516">
      <c r="N516" s="27"/>
      <c r="O516" s="33"/>
    </row>
    <row r="517">
      <c r="N517" s="27"/>
      <c r="O517" s="33"/>
    </row>
    <row r="518">
      <c r="N518" s="27"/>
      <c r="O518" s="33"/>
    </row>
    <row r="519">
      <c r="N519" s="27"/>
      <c r="O519" s="33"/>
    </row>
    <row r="520">
      <c r="N520" s="27"/>
      <c r="O520" s="33"/>
    </row>
    <row r="521">
      <c r="N521" s="27"/>
      <c r="O521" s="33"/>
    </row>
    <row r="522">
      <c r="N522" s="27"/>
      <c r="O522" s="33"/>
    </row>
    <row r="523">
      <c r="N523" s="27"/>
      <c r="O523" s="33"/>
    </row>
    <row r="524">
      <c r="N524" s="27"/>
      <c r="O524" s="33"/>
    </row>
    <row r="525">
      <c r="N525" s="27"/>
      <c r="O525" s="33"/>
    </row>
    <row r="526">
      <c r="N526" s="27"/>
      <c r="O526" s="33"/>
    </row>
    <row r="527">
      <c r="N527" s="27"/>
      <c r="O527" s="33"/>
    </row>
    <row r="528">
      <c r="N528" s="27"/>
      <c r="O528" s="33"/>
    </row>
    <row r="529">
      <c r="N529" s="27"/>
      <c r="O529" s="33"/>
    </row>
    <row r="530">
      <c r="N530" s="27"/>
      <c r="O530" s="33"/>
    </row>
    <row r="531">
      <c r="N531" s="27"/>
      <c r="O531" s="33"/>
    </row>
    <row r="532">
      <c r="N532" s="27"/>
      <c r="O532" s="33"/>
    </row>
    <row r="533">
      <c r="N533" s="27"/>
      <c r="O533" s="33"/>
    </row>
    <row r="534">
      <c r="N534" s="27"/>
      <c r="O534" s="33"/>
    </row>
    <row r="535">
      <c r="N535" s="27"/>
      <c r="O535" s="33"/>
    </row>
    <row r="536">
      <c r="N536" s="27"/>
      <c r="O536" s="33"/>
    </row>
    <row r="537">
      <c r="N537" s="27"/>
      <c r="O537" s="33"/>
    </row>
    <row r="538">
      <c r="N538" s="27"/>
      <c r="O538" s="33"/>
    </row>
    <row r="539">
      <c r="N539" s="27"/>
      <c r="O539" s="33"/>
    </row>
    <row r="540">
      <c r="N540" s="27"/>
      <c r="O540" s="33"/>
    </row>
    <row r="541">
      <c r="N541" s="27"/>
      <c r="O541" s="33"/>
    </row>
    <row r="542">
      <c r="N542" s="27"/>
      <c r="O542" s="33"/>
    </row>
    <row r="543">
      <c r="N543" s="27"/>
      <c r="O543" s="33"/>
    </row>
    <row r="544">
      <c r="N544" s="27"/>
      <c r="O544" s="33"/>
    </row>
    <row r="545">
      <c r="N545" s="27"/>
      <c r="O545" s="33"/>
    </row>
    <row r="546">
      <c r="N546" s="27"/>
      <c r="O546" s="33"/>
    </row>
    <row r="547">
      <c r="N547" s="27"/>
      <c r="O547" s="33"/>
    </row>
    <row r="548">
      <c r="N548" s="27"/>
      <c r="O548" s="33"/>
    </row>
    <row r="549">
      <c r="N549" s="27"/>
      <c r="O549" s="33"/>
    </row>
    <row r="550">
      <c r="N550" s="27"/>
      <c r="O550" s="33"/>
    </row>
    <row r="551">
      <c r="N551" s="27"/>
      <c r="O551" s="33"/>
    </row>
    <row r="552">
      <c r="N552" s="27"/>
      <c r="O552" s="33"/>
    </row>
    <row r="553">
      <c r="N553" s="27"/>
      <c r="O553" s="33"/>
    </row>
    <row r="554">
      <c r="N554" s="27"/>
      <c r="O554" s="33"/>
    </row>
    <row r="555">
      <c r="N555" s="27"/>
      <c r="O555" s="33"/>
    </row>
    <row r="556">
      <c r="N556" s="27"/>
      <c r="O556" s="33"/>
    </row>
    <row r="557">
      <c r="N557" s="27"/>
      <c r="O557" s="33"/>
    </row>
    <row r="558">
      <c r="N558" s="27"/>
      <c r="O558" s="33"/>
    </row>
    <row r="559">
      <c r="N559" s="27"/>
      <c r="O559" s="33"/>
    </row>
    <row r="560">
      <c r="N560" s="27"/>
      <c r="O560" s="33"/>
    </row>
    <row r="561">
      <c r="N561" s="27"/>
      <c r="O561" s="33"/>
    </row>
    <row r="562">
      <c r="N562" s="27"/>
      <c r="O562" s="33"/>
    </row>
    <row r="563">
      <c r="N563" s="27"/>
      <c r="O563" s="33"/>
    </row>
    <row r="564">
      <c r="N564" s="27"/>
      <c r="O564" s="33"/>
    </row>
    <row r="565">
      <c r="N565" s="27"/>
      <c r="O565" s="33"/>
    </row>
    <row r="566">
      <c r="N566" s="27"/>
      <c r="O566" s="33"/>
    </row>
    <row r="567">
      <c r="N567" s="27"/>
      <c r="O567" s="33"/>
    </row>
    <row r="568">
      <c r="N568" s="27"/>
      <c r="O568" s="33"/>
    </row>
    <row r="569">
      <c r="N569" s="27"/>
      <c r="O569" s="33"/>
    </row>
    <row r="570">
      <c r="N570" s="27"/>
      <c r="O570" s="33"/>
    </row>
    <row r="571">
      <c r="N571" s="27"/>
      <c r="O571" s="33"/>
    </row>
    <row r="572">
      <c r="N572" s="27"/>
      <c r="O572" s="33"/>
    </row>
    <row r="573">
      <c r="N573" s="27"/>
      <c r="O573" s="33"/>
    </row>
    <row r="574">
      <c r="N574" s="27"/>
      <c r="O574" s="33"/>
    </row>
    <row r="575">
      <c r="N575" s="27"/>
      <c r="O575" s="33"/>
    </row>
    <row r="576">
      <c r="N576" s="27"/>
      <c r="O576" s="33"/>
    </row>
    <row r="577">
      <c r="N577" s="27"/>
      <c r="O577" s="33"/>
    </row>
    <row r="578">
      <c r="N578" s="27"/>
      <c r="O578" s="33"/>
    </row>
    <row r="579">
      <c r="N579" s="27"/>
      <c r="O579" s="33"/>
    </row>
    <row r="580">
      <c r="N580" s="27"/>
      <c r="O580" s="33"/>
    </row>
    <row r="581">
      <c r="N581" s="27"/>
      <c r="O581" s="33"/>
    </row>
    <row r="582">
      <c r="N582" s="27"/>
      <c r="O582" s="33"/>
    </row>
    <row r="583">
      <c r="N583" s="27"/>
      <c r="O583" s="33"/>
    </row>
    <row r="584">
      <c r="N584" s="27"/>
      <c r="O584" s="33"/>
    </row>
    <row r="585">
      <c r="N585" s="27"/>
      <c r="O585" s="33"/>
    </row>
    <row r="586">
      <c r="N586" s="27"/>
      <c r="O586" s="33"/>
    </row>
    <row r="587">
      <c r="N587" s="27"/>
      <c r="O587" s="33"/>
    </row>
    <row r="588">
      <c r="N588" s="27"/>
      <c r="O588" s="33"/>
    </row>
    <row r="589">
      <c r="N589" s="27"/>
      <c r="O589" s="33"/>
    </row>
    <row r="590">
      <c r="N590" s="27"/>
      <c r="O590" s="33"/>
    </row>
    <row r="591">
      <c r="N591" s="27"/>
      <c r="O591" s="33"/>
    </row>
    <row r="592">
      <c r="N592" s="27"/>
      <c r="O592" s="33"/>
    </row>
    <row r="593">
      <c r="N593" s="27"/>
      <c r="O593" s="33"/>
    </row>
    <row r="594">
      <c r="N594" s="27"/>
      <c r="O594" s="33"/>
    </row>
    <row r="595">
      <c r="N595" s="27"/>
      <c r="O595" s="33"/>
    </row>
    <row r="596">
      <c r="N596" s="27"/>
      <c r="O596" s="33"/>
    </row>
    <row r="597">
      <c r="N597" s="27"/>
      <c r="O597" s="33"/>
    </row>
    <row r="598">
      <c r="N598" s="27"/>
      <c r="O598" s="33"/>
    </row>
    <row r="599">
      <c r="N599" s="27"/>
      <c r="O599" s="33"/>
    </row>
    <row r="600">
      <c r="N600" s="27"/>
      <c r="O600" s="33"/>
    </row>
    <row r="601">
      <c r="N601" s="27"/>
      <c r="O601" s="33"/>
    </row>
    <row r="602">
      <c r="N602" s="27"/>
      <c r="O602" s="33"/>
    </row>
    <row r="603">
      <c r="N603" s="27"/>
      <c r="O603" s="33"/>
    </row>
    <row r="604">
      <c r="N604" s="27"/>
      <c r="O604" s="33"/>
    </row>
    <row r="605">
      <c r="N605" s="27"/>
      <c r="O605" s="33"/>
    </row>
    <row r="606">
      <c r="N606" s="27"/>
      <c r="O606" s="33"/>
    </row>
    <row r="607">
      <c r="N607" s="27"/>
      <c r="O607" s="33"/>
    </row>
    <row r="608">
      <c r="N608" s="27"/>
      <c r="O608" s="33"/>
    </row>
    <row r="609">
      <c r="N609" s="27"/>
      <c r="O609" s="33"/>
    </row>
    <row r="610">
      <c r="N610" s="27"/>
      <c r="O610" s="33"/>
    </row>
    <row r="611">
      <c r="N611" s="27"/>
      <c r="O611" s="33"/>
    </row>
    <row r="612">
      <c r="N612" s="27"/>
      <c r="O612" s="33"/>
    </row>
    <row r="613">
      <c r="N613" s="27"/>
      <c r="O613" s="33"/>
    </row>
    <row r="614">
      <c r="N614" s="27"/>
      <c r="O614" s="33"/>
    </row>
    <row r="615">
      <c r="N615" s="27"/>
      <c r="O615" s="33"/>
    </row>
    <row r="616">
      <c r="N616" s="27"/>
      <c r="O616" s="33"/>
    </row>
    <row r="617">
      <c r="N617" s="27"/>
      <c r="O617" s="33"/>
    </row>
    <row r="618">
      <c r="N618" s="27"/>
      <c r="O618" s="33"/>
    </row>
    <row r="619">
      <c r="N619" s="27"/>
      <c r="O619" s="33"/>
    </row>
    <row r="620">
      <c r="N620" s="27"/>
      <c r="O620" s="33"/>
    </row>
    <row r="621">
      <c r="N621" s="27"/>
      <c r="O621" s="33"/>
    </row>
    <row r="622">
      <c r="N622" s="27"/>
      <c r="O622" s="33"/>
    </row>
    <row r="623">
      <c r="N623" s="27"/>
      <c r="O623" s="33"/>
    </row>
    <row r="624">
      <c r="N624" s="27"/>
      <c r="O624" s="33"/>
    </row>
    <row r="625">
      <c r="N625" s="27"/>
      <c r="O625" s="33"/>
    </row>
    <row r="626">
      <c r="N626" s="27"/>
      <c r="O626" s="33"/>
    </row>
    <row r="627">
      <c r="N627" s="27"/>
      <c r="O627" s="33"/>
    </row>
    <row r="628">
      <c r="N628" s="27"/>
      <c r="O628" s="33"/>
    </row>
    <row r="629">
      <c r="N629" s="27"/>
      <c r="O629" s="33"/>
    </row>
    <row r="630">
      <c r="N630" s="27"/>
      <c r="O630" s="33"/>
    </row>
    <row r="631">
      <c r="N631" s="27"/>
      <c r="O631" s="33"/>
    </row>
    <row r="632">
      <c r="N632" s="27"/>
      <c r="O632" s="33"/>
    </row>
    <row r="633">
      <c r="N633" s="27"/>
      <c r="O633" s="33"/>
    </row>
    <row r="634">
      <c r="N634" s="27"/>
      <c r="O634" s="33"/>
    </row>
    <row r="635">
      <c r="N635" s="27"/>
      <c r="O635" s="33"/>
    </row>
    <row r="636">
      <c r="N636" s="27"/>
      <c r="O636" s="33"/>
    </row>
    <row r="637">
      <c r="N637" s="27"/>
      <c r="O637" s="33"/>
    </row>
    <row r="638">
      <c r="N638" s="27"/>
      <c r="O638" s="33"/>
    </row>
    <row r="639">
      <c r="N639" s="27"/>
      <c r="O639" s="33"/>
    </row>
    <row r="640">
      <c r="N640" s="27"/>
      <c r="O640" s="33"/>
    </row>
    <row r="641">
      <c r="N641" s="27"/>
      <c r="O641" s="33"/>
    </row>
    <row r="642">
      <c r="N642" s="27"/>
      <c r="O642" s="33"/>
    </row>
    <row r="643">
      <c r="N643" s="27"/>
      <c r="O643" s="33"/>
    </row>
    <row r="644">
      <c r="N644" s="27"/>
      <c r="O644" s="33"/>
    </row>
    <row r="645">
      <c r="N645" s="27"/>
      <c r="O645" s="33"/>
    </row>
    <row r="646">
      <c r="N646" s="27"/>
      <c r="O646" s="33"/>
    </row>
    <row r="647">
      <c r="N647" s="27"/>
      <c r="O647" s="33"/>
    </row>
    <row r="648">
      <c r="N648" s="27"/>
      <c r="O648" s="33"/>
    </row>
    <row r="649">
      <c r="N649" s="27"/>
      <c r="O649" s="33"/>
    </row>
    <row r="650">
      <c r="N650" s="27"/>
      <c r="O650" s="33"/>
    </row>
    <row r="651">
      <c r="N651" s="27"/>
      <c r="O651" s="33"/>
    </row>
    <row r="652">
      <c r="N652" s="27"/>
      <c r="O652" s="33"/>
    </row>
    <row r="653">
      <c r="N653" s="27"/>
      <c r="O653" s="33"/>
    </row>
    <row r="654">
      <c r="N654" s="27"/>
      <c r="O654" s="33"/>
    </row>
    <row r="655">
      <c r="N655" s="27"/>
      <c r="O655" s="33"/>
    </row>
    <row r="656">
      <c r="N656" s="27"/>
      <c r="O656" s="33"/>
    </row>
    <row r="657">
      <c r="N657" s="27"/>
      <c r="O657" s="33"/>
    </row>
    <row r="658">
      <c r="N658" s="27"/>
      <c r="O658" s="33"/>
    </row>
    <row r="659">
      <c r="N659" s="27"/>
      <c r="O659" s="33"/>
    </row>
    <row r="660">
      <c r="N660" s="27"/>
      <c r="O660" s="33"/>
    </row>
    <row r="661">
      <c r="N661" s="27"/>
      <c r="O661" s="33"/>
    </row>
    <row r="662">
      <c r="N662" s="27"/>
      <c r="O662" s="33"/>
    </row>
    <row r="663">
      <c r="N663" s="27"/>
      <c r="O663" s="33"/>
    </row>
    <row r="664">
      <c r="N664" s="27"/>
      <c r="O664" s="33"/>
    </row>
    <row r="665">
      <c r="N665" s="27"/>
      <c r="O665" s="33"/>
    </row>
    <row r="666">
      <c r="N666" s="27"/>
      <c r="O666" s="33"/>
    </row>
    <row r="667">
      <c r="N667" s="27"/>
      <c r="O667" s="33"/>
    </row>
    <row r="668">
      <c r="N668" s="27"/>
      <c r="O668" s="33"/>
    </row>
    <row r="669">
      <c r="N669" s="27"/>
      <c r="O669" s="33"/>
    </row>
    <row r="670">
      <c r="N670" s="27"/>
      <c r="O670" s="33"/>
    </row>
    <row r="671">
      <c r="N671" s="27"/>
      <c r="O671" s="33"/>
    </row>
    <row r="672">
      <c r="N672" s="27"/>
      <c r="O672" s="33"/>
    </row>
    <row r="673">
      <c r="N673" s="27"/>
      <c r="O673" s="33"/>
    </row>
    <row r="674">
      <c r="N674" s="27"/>
      <c r="O674" s="33"/>
    </row>
    <row r="675">
      <c r="N675" s="27"/>
      <c r="O675" s="33"/>
    </row>
    <row r="676">
      <c r="N676" s="27"/>
      <c r="O676" s="33"/>
    </row>
    <row r="677">
      <c r="N677" s="27"/>
      <c r="O677" s="33"/>
    </row>
    <row r="678">
      <c r="N678" s="27"/>
      <c r="O678" s="33"/>
    </row>
    <row r="679">
      <c r="N679" s="27"/>
      <c r="O679" s="33"/>
    </row>
    <row r="680">
      <c r="N680" s="27"/>
      <c r="O680" s="33"/>
    </row>
    <row r="681">
      <c r="N681" s="27"/>
      <c r="O681" s="33"/>
    </row>
    <row r="682">
      <c r="N682" s="27"/>
      <c r="O682" s="33"/>
    </row>
    <row r="683">
      <c r="N683" s="27"/>
      <c r="O683" s="33"/>
    </row>
    <row r="684">
      <c r="N684" s="27"/>
      <c r="O684" s="33"/>
    </row>
    <row r="685">
      <c r="N685" s="27"/>
      <c r="O685" s="33"/>
    </row>
    <row r="686">
      <c r="N686" s="27"/>
      <c r="O686" s="33"/>
    </row>
    <row r="687">
      <c r="N687" s="27"/>
      <c r="O687" s="33"/>
    </row>
    <row r="688">
      <c r="N688" s="27"/>
      <c r="O688" s="33"/>
    </row>
    <row r="689">
      <c r="N689" s="27"/>
      <c r="O689" s="33"/>
    </row>
    <row r="690">
      <c r="N690" s="27"/>
      <c r="O690" s="33"/>
    </row>
    <row r="691">
      <c r="N691" s="27"/>
      <c r="O691" s="33"/>
    </row>
    <row r="692">
      <c r="N692" s="27"/>
      <c r="O692" s="33"/>
    </row>
    <row r="693">
      <c r="N693" s="27"/>
      <c r="O693" s="33"/>
    </row>
    <row r="694">
      <c r="N694" s="27"/>
      <c r="O694" s="33"/>
    </row>
    <row r="695">
      <c r="N695" s="27"/>
      <c r="O695" s="33"/>
    </row>
    <row r="696">
      <c r="N696" s="27"/>
      <c r="O696" s="33"/>
    </row>
    <row r="697">
      <c r="N697" s="27"/>
      <c r="O697" s="33"/>
    </row>
    <row r="698">
      <c r="N698" s="27"/>
      <c r="O698" s="33"/>
    </row>
    <row r="699">
      <c r="N699" s="27"/>
      <c r="O699" s="33"/>
    </row>
    <row r="700">
      <c r="N700" s="27"/>
      <c r="O700" s="33"/>
    </row>
    <row r="701">
      <c r="N701" s="27"/>
      <c r="O701" s="33"/>
    </row>
    <row r="702">
      <c r="N702" s="27"/>
      <c r="O702" s="33"/>
    </row>
    <row r="703">
      <c r="N703" s="27"/>
      <c r="O703" s="33"/>
    </row>
    <row r="704">
      <c r="N704" s="27"/>
      <c r="O704" s="33"/>
    </row>
    <row r="705">
      <c r="N705" s="27"/>
      <c r="O705" s="33"/>
    </row>
    <row r="706">
      <c r="N706" s="27"/>
      <c r="O706" s="33"/>
    </row>
    <row r="707">
      <c r="N707" s="27"/>
      <c r="O707" s="33"/>
    </row>
    <row r="708">
      <c r="N708" s="27"/>
      <c r="O708" s="33"/>
    </row>
    <row r="709">
      <c r="N709" s="27"/>
      <c r="O709" s="33"/>
    </row>
    <row r="710">
      <c r="N710" s="27"/>
      <c r="O710" s="33"/>
    </row>
    <row r="711">
      <c r="N711" s="27"/>
      <c r="O711" s="33"/>
    </row>
    <row r="712">
      <c r="N712" s="27"/>
      <c r="O712" s="33"/>
    </row>
    <row r="713">
      <c r="N713" s="27"/>
      <c r="O713" s="33"/>
    </row>
    <row r="714">
      <c r="N714" s="27"/>
      <c r="O714" s="33"/>
    </row>
    <row r="715">
      <c r="N715" s="27"/>
      <c r="O715" s="33"/>
    </row>
    <row r="716">
      <c r="N716" s="27"/>
      <c r="O716" s="33"/>
    </row>
    <row r="717">
      <c r="N717" s="27"/>
      <c r="O717" s="33"/>
    </row>
    <row r="718">
      <c r="N718" s="27"/>
      <c r="O718" s="33"/>
    </row>
    <row r="719">
      <c r="N719" s="27"/>
      <c r="O719" s="33"/>
    </row>
    <row r="720">
      <c r="N720" s="27"/>
      <c r="O720" s="33"/>
    </row>
    <row r="721">
      <c r="N721" s="27"/>
      <c r="O721" s="33"/>
    </row>
    <row r="722">
      <c r="N722" s="27"/>
      <c r="O722" s="33"/>
    </row>
    <row r="723">
      <c r="N723" s="27"/>
      <c r="O723" s="33"/>
    </row>
    <row r="724">
      <c r="N724" s="27"/>
      <c r="O724" s="33"/>
    </row>
    <row r="725">
      <c r="N725" s="27"/>
      <c r="O725" s="33"/>
    </row>
    <row r="726">
      <c r="N726" s="27"/>
      <c r="O726" s="33"/>
    </row>
    <row r="727">
      <c r="N727" s="27"/>
      <c r="O727" s="33"/>
    </row>
    <row r="728">
      <c r="N728" s="27"/>
      <c r="O728" s="33"/>
    </row>
    <row r="729">
      <c r="N729" s="27"/>
      <c r="O729" s="33"/>
    </row>
    <row r="730">
      <c r="N730" s="27"/>
      <c r="O730" s="33"/>
    </row>
    <row r="731">
      <c r="N731" s="27"/>
      <c r="O731" s="33"/>
    </row>
    <row r="732">
      <c r="N732" s="27"/>
      <c r="O732" s="33"/>
    </row>
    <row r="733">
      <c r="N733" s="27"/>
      <c r="O733" s="33"/>
    </row>
    <row r="734">
      <c r="N734" s="27"/>
      <c r="O734" s="33"/>
    </row>
    <row r="735">
      <c r="N735" s="27"/>
      <c r="O735" s="33"/>
    </row>
    <row r="736">
      <c r="N736" s="27"/>
      <c r="O736" s="33"/>
    </row>
    <row r="737">
      <c r="N737" s="27"/>
      <c r="O737" s="33"/>
    </row>
    <row r="738">
      <c r="N738" s="27"/>
      <c r="O738" s="33"/>
    </row>
    <row r="739">
      <c r="N739" s="27"/>
      <c r="O739" s="33"/>
    </row>
    <row r="740">
      <c r="N740" s="27"/>
      <c r="O740" s="33"/>
    </row>
    <row r="741">
      <c r="N741" s="27"/>
      <c r="O741" s="33"/>
    </row>
    <row r="742">
      <c r="N742" s="27"/>
      <c r="O742" s="33"/>
    </row>
    <row r="743">
      <c r="N743" s="27"/>
      <c r="O743" s="33"/>
    </row>
    <row r="744">
      <c r="N744" s="27"/>
      <c r="O744" s="33"/>
    </row>
    <row r="745">
      <c r="N745" s="27"/>
      <c r="O745" s="33"/>
    </row>
    <row r="746">
      <c r="N746" s="27"/>
      <c r="O746" s="33"/>
    </row>
    <row r="747">
      <c r="N747" s="27"/>
      <c r="O747" s="33"/>
    </row>
    <row r="748">
      <c r="N748" s="27"/>
      <c r="O748" s="33"/>
    </row>
    <row r="749">
      <c r="N749" s="27"/>
      <c r="O749" s="33"/>
    </row>
    <row r="750">
      <c r="N750" s="27"/>
      <c r="O750" s="33"/>
    </row>
    <row r="751">
      <c r="N751" s="27"/>
      <c r="O751" s="33"/>
    </row>
    <row r="752">
      <c r="N752" s="27"/>
      <c r="O752" s="33"/>
    </row>
    <row r="753">
      <c r="N753" s="27"/>
      <c r="O753" s="33"/>
    </row>
    <row r="754">
      <c r="N754" s="27"/>
      <c r="O754" s="33"/>
    </row>
    <row r="755">
      <c r="N755" s="27"/>
      <c r="O755" s="33"/>
    </row>
    <row r="756">
      <c r="N756" s="27"/>
      <c r="O756" s="33"/>
    </row>
    <row r="757">
      <c r="N757" s="27"/>
      <c r="O757" s="33"/>
    </row>
    <row r="758">
      <c r="N758" s="27"/>
      <c r="O758" s="33"/>
    </row>
    <row r="759">
      <c r="N759" s="27"/>
      <c r="O759" s="33"/>
    </row>
    <row r="760">
      <c r="N760" s="27"/>
      <c r="O760" s="33"/>
    </row>
    <row r="761">
      <c r="N761" s="27"/>
      <c r="O761" s="33"/>
    </row>
    <row r="762">
      <c r="N762" s="27"/>
      <c r="O762" s="33"/>
    </row>
    <row r="763">
      <c r="N763" s="27"/>
      <c r="O763" s="33"/>
    </row>
    <row r="764">
      <c r="N764" s="27"/>
      <c r="O764" s="33"/>
    </row>
    <row r="765">
      <c r="N765" s="27"/>
      <c r="O765" s="33"/>
    </row>
    <row r="766">
      <c r="N766" s="27"/>
      <c r="O766" s="33"/>
    </row>
    <row r="767">
      <c r="N767" s="27"/>
      <c r="O767" s="33"/>
    </row>
    <row r="768">
      <c r="N768" s="27"/>
      <c r="O768" s="33"/>
    </row>
    <row r="769">
      <c r="N769" s="27"/>
      <c r="O769" s="33"/>
    </row>
    <row r="770">
      <c r="N770" s="27"/>
      <c r="O770" s="33"/>
    </row>
    <row r="771">
      <c r="N771" s="27"/>
      <c r="O771" s="33"/>
    </row>
    <row r="772">
      <c r="N772" s="27"/>
      <c r="O772" s="33"/>
    </row>
    <row r="773">
      <c r="N773" s="27"/>
      <c r="O773" s="33"/>
    </row>
    <row r="774">
      <c r="N774" s="27"/>
      <c r="O774" s="33"/>
    </row>
    <row r="775">
      <c r="N775" s="27"/>
      <c r="O775" s="33"/>
    </row>
    <row r="776">
      <c r="N776" s="27"/>
      <c r="O776" s="33"/>
    </row>
    <row r="777">
      <c r="N777" s="27"/>
      <c r="O777" s="33"/>
    </row>
    <row r="778">
      <c r="N778" s="27"/>
      <c r="O778" s="33"/>
    </row>
    <row r="779">
      <c r="N779" s="27"/>
      <c r="O779" s="33"/>
    </row>
    <row r="780">
      <c r="N780" s="27"/>
      <c r="O780" s="33"/>
    </row>
    <row r="781">
      <c r="N781" s="27"/>
      <c r="O781" s="33"/>
    </row>
    <row r="782">
      <c r="N782" s="27"/>
      <c r="O782" s="33"/>
    </row>
    <row r="783">
      <c r="N783" s="27"/>
      <c r="O783" s="33"/>
    </row>
    <row r="784">
      <c r="N784" s="27"/>
      <c r="O784" s="33"/>
    </row>
    <row r="785">
      <c r="N785" s="27"/>
      <c r="O785" s="33"/>
    </row>
    <row r="786">
      <c r="N786" s="27"/>
      <c r="O786" s="33"/>
    </row>
    <row r="787">
      <c r="N787" s="27"/>
      <c r="O787" s="33"/>
    </row>
    <row r="788">
      <c r="N788" s="27"/>
      <c r="O788" s="33"/>
    </row>
    <row r="789">
      <c r="N789" s="27"/>
      <c r="O789" s="33"/>
    </row>
    <row r="790">
      <c r="N790" s="27"/>
      <c r="O790" s="33"/>
    </row>
    <row r="791">
      <c r="N791" s="27"/>
      <c r="O791" s="33"/>
    </row>
    <row r="792">
      <c r="N792" s="27"/>
      <c r="O792" s="33"/>
    </row>
    <row r="793">
      <c r="N793" s="27"/>
      <c r="O793" s="33"/>
    </row>
    <row r="794">
      <c r="N794" s="27"/>
      <c r="O794" s="33"/>
    </row>
    <row r="795">
      <c r="N795" s="27"/>
      <c r="O795" s="33"/>
    </row>
    <row r="796">
      <c r="N796" s="27"/>
      <c r="O796" s="33"/>
    </row>
    <row r="797">
      <c r="N797" s="27"/>
      <c r="O797" s="33"/>
    </row>
    <row r="798">
      <c r="N798" s="27"/>
      <c r="O798" s="33"/>
    </row>
    <row r="799">
      <c r="N799" s="27"/>
      <c r="O799" s="33"/>
    </row>
    <row r="800">
      <c r="N800" s="27"/>
      <c r="O800" s="33"/>
    </row>
    <row r="801">
      <c r="N801" s="27"/>
      <c r="O801" s="33"/>
    </row>
    <row r="802">
      <c r="N802" s="27"/>
      <c r="O802" s="33"/>
    </row>
    <row r="803">
      <c r="N803" s="27"/>
      <c r="O803" s="33"/>
    </row>
    <row r="804">
      <c r="N804" s="27"/>
      <c r="O804" s="33"/>
    </row>
    <row r="805">
      <c r="N805" s="27"/>
      <c r="O805" s="33"/>
    </row>
    <row r="806">
      <c r="N806" s="27"/>
      <c r="O806" s="33"/>
    </row>
    <row r="807">
      <c r="N807" s="27"/>
      <c r="O807" s="33"/>
    </row>
    <row r="808">
      <c r="N808" s="27"/>
      <c r="O808" s="33"/>
    </row>
    <row r="809">
      <c r="N809" s="27"/>
      <c r="O809" s="33"/>
    </row>
    <row r="810">
      <c r="N810" s="27"/>
      <c r="O810" s="33"/>
    </row>
    <row r="811">
      <c r="N811" s="27"/>
      <c r="O811" s="33"/>
    </row>
    <row r="812">
      <c r="N812" s="27"/>
      <c r="O812" s="33"/>
    </row>
    <row r="813">
      <c r="N813" s="27"/>
      <c r="O813" s="33"/>
    </row>
    <row r="814">
      <c r="N814" s="27"/>
      <c r="O814" s="33"/>
    </row>
    <row r="815">
      <c r="N815" s="27"/>
      <c r="O815" s="33"/>
    </row>
    <row r="816">
      <c r="N816" s="27"/>
      <c r="O816" s="33"/>
    </row>
    <row r="817">
      <c r="N817" s="27"/>
      <c r="O817" s="33"/>
    </row>
    <row r="818">
      <c r="N818" s="27"/>
      <c r="O818" s="33"/>
    </row>
    <row r="819">
      <c r="N819" s="27"/>
      <c r="O819" s="33"/>
    </row>
    <row r="820">
      <c r="N820" s="27"/>
      <c r="O820" s="33"/>
    </row>
    <row r="821">
      <c r="N821" s="27"/>
      <c r="O821" s="33"/>
    </row>
    <row r="822">
      <c r="N822" s="27"/>
      <c r="O822" s="33"/>
    </row>
    <row r="823">
      <c r="N823" s="27"/>
      <c r="O823" s="33"/>
    </row>
    <row r="824">
      <c r="N824" s="27"/>
      <c r="O824" s="33"/>
    </row>
    <row r="825">
      <c r="N825" s="27"/>
      <c r="O825" s="33"/>
    </row>
    <row r="826">
      <c r="N826" s="27"/>
      <c r="O826" s="33"/>
    </row>
    <row r="827">
      <c r="N827" s="27"/>
      <c r="O827" s="33"/>
    </row>
    <row r="828">
      <c r="N828" s="27"/>
      <c r="O828" s="33"/>
    </row>
    <row r="829">
      <c r="N829" s="27"/>
      <c r="O829" s="33"/>
    </row>
    <row r="830">
      <c r="N830" s="27"/>
      <c r="O830" s="33"/>
    </row>
    <row r="831">
      <c r="N831" s="27"/>
      <c r="O831" s="33"/>
    </row>
    <row r="832">
      <c r="N832" s="27"/>
      <c r="O832" s="33"/>
    </row>
    <row r="833">
      <c r="N833" s="27"/>
      <c r="O833" s="33"/>
    </row>
    <row r="834">
      <c r="N834" s="27"/>
      <c r="O834" s="33"/>
    </row>
    <row r="835">
      <c r="N835" s="27"/>
      <c r="O835" s="33"/>
    </row>
    <row r="836">
      <c r="N836" s="27"/>
      <c r="O836" s="33"/>
    </row>
    <row r="837">
      <c r="N837" s="27"/>
      <c r="O837" s="33"/>
    </row>
    <row r="838">
      <c r="N838" s="27"/>
      <c r="O838" s="33"/>
    </row>
    <row r="839">
      <c r="N839" s="27"/>
      <c r="O839" s="33"/>
    </row>
    <row r="840">
      <c r="N840" s="27"/>
      <c r="O840" s="33"/>
    </row>
    <row r="841">
      <c r="N841" s="27"/>
      <c r="O841" s="33"/>
    </row>
    <row r="842">
      <c r="N842" s="27"/>
      <c r="O842" s="33"/>
    </row>
    <row r="843">
      <c r="N843" s="27"/>
      <c r="O843" s="33"/>
    </row>
    <row r="844">
      <c r="N844" s="27"/>
      <c r="O844" s="33"/>
    </row>
    <row r="845">
      <c r="N845" s="27"/>
      <c r="O845" s="33"/>
    </row>
    <row r="846">
      <c r="N846" s="27"/>
      <c r="O846" s="33"/>
    </row>
    <row r="847">
      <c r="N847" s="27"/>
      <c r="O847" s="33"/>
    </row>
    <row r="848">
      <c r="N848" s="27"/>
      <c r="O848" s="33"/>
    </row>
    <row r="849">
      <c r="N849" s="27"/>
      <c r="O849" s="33"/>
    </row>
    <row r="850">
      <c r="N850" s="27"/>
      <c r="O850" s="33"/>
    </row>
    <row r="851">
      <c r="N851" s="27"/>
      <c r="O851" s="33"/>
    </row>
    <row r="852">
      <c r="N852" s="27"/>
      <c r="O852" s="33"/>
    </row>
    <row r="853">
      <c r="N853" s="27"/>
      <c r="O853" s="33"/>
    </row>
    <row r="854">
      <c r="N854" s="27"/>
      <c r="O854" s="33"/>
    </row>
    <row r="855">
      <c r="N855" s="27"/>
      <c r="O855" s="33"/>
    </row>
    <row r="856">
      <c r="N856" s="27"/>
      <c r="O856" s="33"/>
    </row>
    <row r="857">
      <c r="N857" s="27"/>
      <c r="O857" s="33"/>
    </row>
    <row r="858">
      <c r="N858" s="27"/>
      <c r="O858" s="33"/>
    </row>
    <row r="859">
      <c r="N859" s="27"/>
      <c r="O859" s="33"/>
    </row>
    <row r="860">
      <c r="N860" s="27"/>
      <c r="O860" s="33"/>
    </row>
    <row r="861">
      <c r="N861" s="27"/>
      <c r="O861" s="33"/>
    </row>
    <row r="862">
      <c r="N862" s="27"/>
      <c r="O862" s="33"/>
    </row>
    <row r="863">
      <c r="N863" s="27"/>
      <c r="O863" s="33"/>
    </row>
    <row r="864">
      <c r="N864" s="27"/>
      <c r="O864" s="33"/>
    </row>
    <row r="865">
      <c r="N865" s="27"/>
      <c r="O865" s="33"/>
    </row>
    <row r="866">
      <c r="N866" s="27"/>
      <c r="O866" s="33"/>
    </row>
    <row r="867">
      <c r="N867" s="27"/>
      <c r="O867" s="33"/>
    </row>
    <row r="868">
      <c r="N868" s="27"/>
      <c r="O868" s="33"/>
    </row>
    <row r="869">
      <c r="N869" s="27"/>
      <c r="O869" s="33"/>
    </row>
    <row r="870">
      <c r="N870" s="27"/>
      <c r="O870" s="33"/>
    </row>
    <row r="871">
      <c r="N871" s="27"/>
      <c r="O871" s="33"/>
    </row>
    <row r="872">
      <c r="N872" s="27"/>
      <c r="O872" s="33"/>
    </row>
    <row r="873">
      <c r="N873" s="27"/>
      <c r="O873" s="33"/>
    </row>
    <row r="874">
      <c r="N874" s="27"/>
      <c r="O874" s="33"/>
    </row>
    <row r="875">
      <c r="N875" s="27"/>
      <c r="O875" s="33"/>
    </row>
    <row r="876">
      <c r="N876" s="27"/>
      <c r="O876" s="33"/>
    </row>
    <row r="877">
      <c r="N877" s="27"/>
      <c r="O877" s="33"/>
    </row>
    <row r="878">
      <c r="N878" s="27"/>
      <c r="O878" s="33"/>
    </row>
    <row r="879">
      <c r="N879" s="27"/>
      <c r="O879" s="33"/>
    </row>
    <row r="880">
      <c r="N880" s="27"/>
      <c r="O880" s="33"/>
    </row>
    <row r="881">
      <c r="N881" s="27"/>
      <c r="O881" s="33"/>
    </row>
    <row r="882">
      <c r="N882" s="27"/>
      <c r="O882" s="33"/>
    </row>
    <row r="883">
      <c r="N883" s="27"/>
      <c r="O883" s="33"/>
    </row>
    <row r="884">
      <c r="N884" s="27"/>
      <c r="O884" s="33"/>
    </row>
    <row r="885">
      <c r="N885" s="27"/>
      <c r="O885" s="33"/>
    </row>
    <row r="886">
      <c r="N886" s="27"/>
      <c r="O886" s="33"/>
    </row>
    <row r="887">
      <c r="N887" s="27"/>
      <c r="O887" s="33"/>
    </row>
    <row r="888">
      <c r="N888" s="27"/>
      <c r="O888" s="33"/>
    </row>
    <row r="889">
      <c r="N889" s="27"/>
      <c r="O889" s="33"/>
    </row>
    <row r="890">
      <c r="N890" s="27"/>
      <c r="O890" s="33"/>
    </row>
    <row r="891">
      <c r="N891" s="27"/>
      <c r="O891" s="33"/>
    </row>
    <row r="892">
      <c r="N892" s="27"/>
      <c r="O892" s="33"/>
    </row>
    <row r="893">
      <c r="N893" s="27"/>
      <c r="O893" s="33"/>
    </row>
    <row r="894">
      <c r="N894" s="27"/>
      <c r="O894" s="33"/>
    </row>
    <row r="895">
      <c r="N895" s="27"/>
      <c r="O895" s="33"/>
    </row>
    <row r="896">
      <c r="N896" s="27"/>
      <c r="O896" s="33"/>
    </row>
    <row r="897">
      <c r="N897" s="27"/>
      <c r="O897" s="33"/>
    </row>
    <row r="898">
      <c r="N898" s="27"/>
      <c r="O898" s="33"/>
    </row>
    <row r="899">
      <c r="N899" s="27"/>
      <c r="O899" s="33"/>
    </row>
    <row r="900">
      <c r="N900" s="27"/>
      <c r="O900" s="33"/>
    </row>
    <row r="901">
      <c r="N901" s="27"/>
      <c r="O901" s="33"/>
    </row>
    <row r="902">
      <c r="N902" s="27"/>
      <c r="O902" s="33"/>
    </row>
    <row r="903">
      <c r="N903" s="27"/>
      <c r="O903" s="33"/>
    </row>
    <row r="904">
      <c r="N904" s="27"/>
      <c r="O904" s="33"/>
    </row>
    <row r="905">
      <c r="N905" s="27"/>
      <c r="O905" s="33"/>
    </row>
    <row r="906">
      <c r="N906" s="27"/>
      <c r="O906" s="33"/>
    </row>
    <row r="907">
      <c r="N907" s="27"/>
      <c r="O907" s="33"/>
    </row>
    <row r="908">
      <c r="N908" s="27"/>
      <c r="O908" s="33"/>
    </row>
    <row r="909">
      <c r="N909" s="27"/>
      <c r="O909" s="33"/>
    </row>
    <row r="910">
      <c r="N910" s="27"/>
      <c r="O910" s="33"/>
    </row>
    <row r="911">
      <c r="N911" s="27"/>
      <c r="O911" s="33"/>
    </row>
    <row r="912">
      <c r="N912" s="27"/>
      <c r="O912" s="33"/>
    </row>
    <row r="913">
      <c r="N913" s="27"/>
      <c r="O913" s="33"/>
    </row>
    <row r="914">
      <c r="N914" s="27"/>
      <c r="O914" s="33"/>
    </row>
    <row r="915">
      <c r="N915" s="27"/>
      <c r="O915" s="33"/>
    </row>
    <row r="916">
      <c r="N916" s="27"/>
      <c r="O916" s="33"/>
    </row>
    <row r="917">
      <c r="N917" s="27"/>
      <c r="O917" s="33"/>
    </row>
    <row r="918">
      <c r="N918" s="27"/>
      <c r="O918" s="33"/>
    </row>
    <row r="919">
      <c r="N919" s="27"/>
      <c r="O919" s="33"/>
    </row>
    <row r="920">
      <c r="N920" s="27"/>
      <c r="O920" s="33"/>
    </row>
    <row r="921">
      <c r="N921" s="27"/>
      <c r="O921" s="33"/>
    </row>
    <row r="922">
      <c r="N922" s="27"/>
      <c r="O922" s="33"/>
    </row>
    <row r="923">
      <c r="N923" s="27"/>
      <c r="O923" s="33"/>
    </row>
    <row r="924">
      <c r="N924" s="27"/>
      <c r="O924" s="33"/>
    </row>
    <row r="925">
      <c r="N925" s="27"/>
      <c r="O925" s="33"/>
    </row>
    <row r="926">
      <c r="N926" s="27"/>
      <c r="O926" s="33"/>
    </row>
    <row r="927">
      <c r="N927" s="27"/>
      <c r="O927" s="33"/>
    </row>
    <row r="928">
      <c r="N928" s="27"/>
      <c r="O928" s="33"/>
    </row>
    <row r="929">
      <c r="N929" s="27"/>
      <c r="O929" s="33"/>
    </row>
    <row r="930">
      <c r="N930" s="27"/>
      <c r="O930" s="33"/>
    </row>
    <row r="931">
      <c r="N931" s="27"/>
      <c r="O931" s="33"/>
    </row>
    <row r="932">
      <c r="N932" s="27"/>
      <c r="O932" s="33"/>
    </row>
    <row r="933">
      <c r="N933" s="27"/>
      <c r="O933" s="33"/>
    </row>
    <row r="934">
      <c r="N934" s="27"/>
      <c r="O934" s="33"/>
    </row>
    <row r="935">
      <c r="N935" s="27"/>
      <c r="O935" s="33"/>
    </row>
    <row r="936">
      <c r="N936" s="27"/>
      <c r="O936" s="33"/>
    </row>
    <row r="937">
      <c r="N937" s="27"/>
      <c r="O937" s="33"/>
    </row>
    <row r="938">
      <c r="N938" s="27"/>
      <c r="O938" s="33"/>
    </row>
    <row r="939">
      <c r="N939" s="27"/>
      <c r="O939" s="33"/>
    </row>
    <row r="940">
      <c r="N940" s="27"/>
      <c r="O940" s="33"/>
    </row>
    <row r="941">
      <c r="N941" s="27"/>
      <c r="O941" s="33"/>
    </row>
    <row r="942">
      <c r="N942" s="27"/>
      <c r="O942" s="33"/>
    </row>
    <row r="943">
      <c r="N943" s="27"/>
      <c r="O943" s="33"/>
    </row>
    <row r="944">
      <c r="N944" s="27"/>
      <c r="O944" s="33"/>
    </row>
    <row r="945">
      <c r="N945" s="27"/>
      <c r="O945" s="33"/>
    </row>
    <row r="946">
      <c r="N946" s="27"/>
      <c r="O946" s="33"/>
    </row>
    <row r="947">
      <c r="N947" s="27"/>
      <c r="O947" s="33"/>
    </row>
    <row r="948">
      <c r="N948" s="27"/>
      <c r="O948" s="33"/>
    </row>
    <row r="949">
      <c r="N949" s="27"/>
      <c r="O949" s="33"/>
    </row>
    <row r="950">
      <c r="N950" s="27"/>
      <c r="O950" s="33"/>
    </row>
    <row r="951">
      <c r="N951" s="27"/>
      <c r="O951" s="33"/>
    </row>
    <row r="952">
      <c r="N952" s="27"/>
      <c r="O952" s="33"/>
    </row>
    <row r="953">
      <c r="N953" s="27"/>
      <c r="O953" s="33"/>
    </row>
    <row r="954">
      <c r="N954" s="27"/>
      <c r="O954" s="33"/>
    </row>
    <row r="955">
      <c r="N955" s="27"/>
      <c r="O955" s="33"/>
    </row>
    <row r="956">
      <c r="N956" s="27"/>
      <c r="O956" s="33"/>
    </row>
    <row r="957">
      <c r="N957" s="27"/>
      <c r="O957" s="33"/>
    </row>
    <row r="958">
      <c r="N958" s="27"/>
      <c r="O958" s="33"/>
    </row>
    <row r="959">
      <c r="N959" s="27"/>
      <c r="O959" s="33"/>
    </row>
    <row r="960">
      <c r="N960" s="27"/>
      <c r="O960" s="33"/>
    </row>
    <row r="961">
      <c r="N961" s="27"/>
      <c r="O961" s="33"/>
    </row>
    <row r="962">
      <c r="N962" s="27"/>
      <c r="O962" s="33"/>
    </row>
    <row r="963">
      <c r="N963" s="27"/>
      <c r="O963" s="33"/>
    </row>
    <row r="964">
      <c r="N964" s="27"/>
      <c r="O964" s="33"/>
    </row>
    <row r="965">
      <c r="N965" s="27"/>
      <c r="O965" s="33"/>
    </row>
    <row r="966">
      <c r="N966" s="27"/>
      <c r="O966" s="33"/>
    </row>
    <row r="967">
      <c r="N967" s="27"/>
      <c r="O967" s="33"/>
    </row>
    <row r="968">
      <c r="N968" s="27"/>
      <c r="O968" s="33"/>
    </row>
    <row r="969">
      <c r="N969" s="27"/>
      <c r="O969" s="33"/>
    </row>
    <row r="970">
      <c r="N970" s="27"/>
      <c r="O970" s="33"/>
    </row>
    <row r="971">
      <c r="N971" s="27"/>
      <c r="O971" s="33"/>
    </row>
    <row r="972">
      <c r="N972" s="27"/>
      <c r="O972" s="33"/>
    </row>
    <row r="973">
      <c r="N973" s="27"/>
      <c r="O973" s="33"/>
    </row>
    <row r="974">
      <c r="N974" s="27"/>
      <c r="O974" s="33"/>
    </row>
    <row r="975">
      <c r="N975" s="27"/>
      <c r="O975" s="33"/>
    </row>
    <row r="976">
      <c r="N976" s="27"/>
      <c r="O976" s="33"/>
    </row>
    <row r="977">
      <c r="N977" s="27"/>
      <c r="O977" s="33"/>
    </row>
    <row r="978">
      <c r="N978" s="27"/>
      <c r="O978" s="33"/>
    </row>
    <row r="979">
      <c r="N979" s="27"/>
      <c r="O979" s="33"/>
    </row>
    <row r="980">
      <c r="N980" s="27"/>
      <c r="O980" s="33"/>
    </row>
    <row r="981">
      <c r="N981" s="27"/>
      <c r="O981" s="33"/>
    </row>
    <row r="982">
      <c r="N982" s="27"/>
      <c r="O982" s="33"/>
    </row>
    <row r="983">
      <c r="N983" s="27"/>
      <c r="O983" s="33"/>
    </row>
    <row r="984">
      <c r="N984" s="27"/>
      <c r="O984" s="33"/>
    </row>
    <row r="985">
      <c r="N985" s="27"/>
      <c r="O985" s="33"/>
    </row>
    <row r="986">
      <c r="N986" s="27"/>
      <c r="O986" s="33"/>
    </row>
    <row r="987">
      <c r="N987" s="27"/>
      <c r="O987" s="33"/>
    </row>
    <row r="988">
      <c r="N988" s="27"/>
      <c r="O988" s="33"/>
    </row>
    <row r="989">
      <c r="N989" s="27"/>
      <c r="O989" s="33"/>
    </row>
    <row r="990">
      <c r="N990" s="27"/>
      <c r="O990" s="33"/>
    </row>
    <row r="991">
      <c r="N991" s="27"/>
      <c r="O991" s="33"/>
    </row>
    <row r="992">
      <c r="N992" s="27"/>
      <c r="O992" s="33"/>
    </row>
    <row r="993">
      <c r="N993" s="27"/>
      <c r="O993" s="33"/>
    </row>
    <row r="994">
      <c r="N994" s="27"/>
      <c r="O994" s="33"/>
    </row>
    <row r="995">
      <c r="N995" s="27"/>
      <c r="O995" s="33"/>
    </row>
    <row r="996">
      <c r="N996" s="27"/>
      <c r="O996" s="33"/>
    </row>
    <row r="997">
      <c r="N997" s="27"/>
      <c r="O997" s="33"/>
    </row>
    <row r="998">
      <c r="N998" s="27"/>
      <c r="O998" s="33"/>
    </row>
    <row r="999">
      <c r="N999" s="27"/>
      <c r="O999" s="33"/>
    </row>
    <row r="1000">
      <c r="N1000" s="27"/>
      <c r="O1000" s="33"/>
    </row>
  </sheetData>
  <hyperlinks>
    <hyperlink r:id="rId1" ref="L2"/>
    <hyperlink r:id="rId2" ref="L3"/>
    <hyperlink r:id="rId3" ref="L4"/>
    <hyperlink r:id="rId4" ref="L5"/>
    <hyperlink r:id="rId5" ref="L6"/>
    <hyperlink r:id="rId6" ref="L8"/>
    <hyperlink r:id="rId7" ref="L9"/>
    <hyperlink r:id="rId8" ref="L10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0.43"/>
    <col customWidth="1" min="13" max="13" width="65.43"/>
    <col customWidth="1" min="14" max="14" width="32.43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12</v>
      </c>
      <c r="M1" s="6" t="s">
        <v>13</v>
      </c>
      <c r="N1" s="1"/>
      <c r="O1" s="1"/>
      <c r="P1" s="1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33" t="s">
        <v>317</v>
      </c>
      <c r="B2" s="33" t="s">
        <v>318</v>
      </c>
      <c r="C2" s="27"/>
      <c r="D2" s="34"/>
      <c r="E2" s="33">
        <v>1.0</v>
      </c>
      <c r="F2" s="33"/>
      <c r="G2" s="33" t="s">
        <v>319</v>
      </c>
      <c r="H2" s="27"/>
      <c r="I2" s="27"/>
      <c r="J2" s="27"/>
      <c r="K2" s="27"/>
      <c r="L2" s="27"/>
      <c r="M2" s="26" t="str">
        <f t="shared" ref="M2:M3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http://taeyoonchoi.com/absencepresence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33" t="s">
        <v>317</v>
      </c>
      <c r="B3" s="42" t="s">
        <v>320</v>
      </c>
      <c r="C3" s="42" t="s">
        <v>321</v>
      </c>
      <c r="D3" s="46" t="s">
        <v>322</v>
      </c>
      <c r="E3" s="57">
        <v>2.0</v>
      </c>
      <c r="F3" s="122"/>
      <c r="G3" s="122">
        <v>2015.0</v>
      </c>
      <c r="H3" s="42" t="s">
        <v>184</v>
      </c>
      <c r="I3" s="42" t="s">
        <v>323</v>
      </c>
      <c r="J3" s="42" t="s">
        <v>324</v>
      </c>
      <c r="K3" s="42" t="s">
        <v>101</v>
      </c>
      <c r="L3" s="104"/>
      <c r="M3" s="26" t="str">
        <f t="shared" si="1"/>
        <v>http://taeyoonchoi.com/absencepresence/incomplete-text</v>
      </c>
      <c r="N3" s="35" t="s">
        <v>325</v>
      </c>
      <c r="O3" s="35" t="s">
        <v>326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100" t="s">
        <v>317</v>
      </c>
      <c r="B4" s="87" t="s">
        <v>327</v>
      </c>
      <c r="C4" s="53"/>
      <c r="D4" s="87" t="s">
        <v>328</v>
      </c>
      <c r="E4" s="98">
        <v>2.0</v>
      </c>
      <c r="F4" s="54"/>
      <c r="G4" s="98">
        <v>2017.0</v>
      </c>
      <c r="H4" s="87" t="s">
        <v>329</v>
      </c>
      <c r="I4" s="87" t="s">
        <v>323</v>
      </c>
      <c r="J4" s="87"/>
      <c r="K4" s="87" t="s">
        <v>101</v>
      </c>
      <c r="L4" s="58"/>
      <c r="M4" s="103"/>
      <c r="N4" s="58"/>
      <c r="O4" s="58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93" t="s">
        <v>317</v>
      </c>
      <c r="B5" s="53" t="s">
        <v>327</v>
      </c>
      <c r="C5" s="53" t="s">
        <v>330</v>
      </c>
      <c r="D5" s="87" t="s">
        <v>331</v>
      </c>
      <c r="E5" s="54">
        <v>3.0</v>
      </c>
      <c r="F5" s="54"/>
      <c r="G5" s="54">
        <v>2017.0</v>
      </c>
      <c r="H5" s="52" t="s">
        <v>329</v>
      </c>
      <c r="I5" s="53" t="s">
        <v>332</v>
      </c>
      <c r="J5" s="87" t="s">
        <v>333</v>
      </c>
      <c r="K5" s="87" t="s">
        <v>101</v>
      </c>
      <c r="L5" s="58"/>
      <c r="M5" s="56" t="str">
        <f>if(E5=3, concatenate("http://taeyoonchoi.com/",lower(substitute(A5," ","-")),"/",lower(substitute(B5," ","-")),"/",lower(substitute(D5," ","-"))),if(E5=2,concatenate("http://taeyoonchoi.com/",lower(substitute(A5," ","-")),"/",lower(substitute(B5," ","-"))),concatenate("http://taeyoonchoi.com/",lower(substitute(A5," ","-")))))</f>
        <v>http://taeyoonchoi.com/absencepresence/future-proof/future-proof-sema</v>
      </c>
      <c r="N5" s="58"/>
      <c r="O5" s="58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93" t="s">
        <v>317</v>
      </c>
      <c r="B6" s="53" t="s">
        <v>327</v>
      </c>
      <c r="C6" s="44" t="s">
        <v>334</v>
      </c>
      <c r="D6" s="46" t="s">
        <v>335</v>
      </c>
      <c r="E6" s="57">
        <v>3.0</v>
      </c>
      <c r="F6" s="122"/>
      <c r="G6" s="57">
        <v>2017.0</v>
      </c>
      <c r="H6" s="44" t="s">
        <v>64</v>
      </c>
      <c r="I6" s="44" t="s">
        <v>323</v>
      </c>
      <c r="J6" s="44" t="s">
        <v>336</v>
      </c>
      <c r="K6" s="44" t="s">
        <v>101</v>
      </c>
      <c r="L6" s="104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93" t="s">
        <v>317</v>
      </c>
      <c r="B7" s="115" t="s">
        <v>327</v>
      </c>
      <c r="C7" s="115" t="s">
        <v>337</v>
      </c>
      <c r="D7" s="115" t="s">
        <v>338</v>
      </c>
      <c r="E7" s="115">
        <v>3.0</v>
      </c>
      <c r="F7" s="58"/>
      <c r="G7" s="115">
        <v>2017.0</v>
      </c>
      <c r="H7" s="115" t="s">
        <v>64</v>
      </c>
      <c r="I7" s="115" t="s">
        <v>323</v>
      </c>
      <c r="J7" s="58" t="s">
        <v>339</v>
      </c>
      <c r="K7" s="58" t="s">
        <v>101</v>
      </c>
      <c r="L7" s="58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33" t="s">
        <v>317</v>
      </c>
      <c r="B8" s="43" t="s">
        <v>340</v>
      </c>
      <c r="D8" s="43" t="s">
        <v>341</v>
      </c>
      <c r="E8" s="43">
        <v>2.0</v>
      </c>
      <c r="H8" s="43" t="s">
        <v>342</v>
      </c>
      <c r="I8" s="43" t="s">
        <v>332</v>
      </c>
      <c r="K8" s="43" t="s">
        <v>101</v>
      </c>
      <c r="N8" s="35" t="s">
        <v>343</v>
      </c>
      <c r="O8" s="27"/>
    </row>
    <row r="9">
      <c r="A9" s="33" t="s">
        <v>317</v>
      </c>
      <c r="B9" s="43" t="s">
        <v>344</v>
      </c>
      <c r="D9" s="43" t="s">
        <v>345</v>
      </c>
      <c r="E9" s="43">
        <v>2.0</v>
      </c>
      <c r="G9" s="43">
        <v>2.0</v>
      </c>
      <c r="J9" s="43"/>
      <c r="K9" s="43"/>
      <c r="N9" s="35" t="s">
        <v>346</v>
      </c>
      <c r="O9" s="27"/>
    </row>
    <row r="10">
      <c r="A10" s="33"/>
      <c r="B10" s="43"/>
      <c r="N10" s="27"/>
      <c r="O10" s="27"/>
    </row>
    <row r="11">
      <c r="N11" s="27"/>
      <c r="O11" s="27"/>
    </row>
    <row r="12">
      <c r="N12" s="27"/>
      <c r="O12" s="27"/>
    </row>
    <row r="13">
      <c r="N13" s="27"/>
      <c r="O13" s="27"/>
    </row>
    <row r="14">
      <c r="N14" s="27"/>
      <c r="O14" s="27"/>
    </row>
    <row r="15">
      <c r="N15" s="27"/>
      <c r="O15" s="27"/>
    </row>
    <row r="16">
      <c r="N16" s="27"/>
      <c r="O16" s="27"/>
    </row>
    <row r="17">
      <c r="N17" s="27"/>
      <c r="O17" s="27"/>
    </row>
    <row r="18">
      <c r="N18" s="27"/>
      <c r="O18" s="27"/>
    </row>
    <row r="19">
      <c r="N19" s="27"/>
      <c r="O19" s="27"/>
    </row>
    <row r="20">
      <c r="N20" s="27"/>
      <c r="O20" s="27"/>
    </row>
    <row r="21">
      <c r="N21" s="27"/>
      <c r="O21" s="27"/>
    </row>
    <row r="22">
      <c r="N22" s="27"/>
      <c r="O22" s="27"/>
    </row>
    <row r="23">
      <c r="N23" s="27"/>
      <c r="O23" s="27"/>
    </row>
    <row r="24">
      <c r="N24" s="27"/>
      <c r="O24" s="27"/>
    </row>
    <row r="25">
      <c r="N25" s="27"/>
      <c r="O25" s="27"/>
    </row>
    <row r="26">
      <c r="N26" s="27"/>
      <c r="O26" s="27"/>
    </row>
    <row r="27">
      <c r="N27" s="27"/>
      <c r="O27" s="27"/>
    </row>
    <row r="28">
      <c r="N28" s="27"/>
      <c r="O28" s="27"/>
    </row>
    <row r="29">
      <c r="N29" s="27"/>
      <c r="O29" s="27"/>
    </row>
    <row r="30">
      <c r="N30" s="27"/>
      <c r="O30" s="27"/>
    </row>
    <row r="31">
      <c r="N31" s="27"/>
      <c r="O31" s="27"/>
    </row>
    <row r="32">
      <c r="N32" s="27"/>
      <c r="O32" s="27"/>
    </row>
    <row r="33">
      <c r="N33" s="27"/>
      <c r="O33" s="27"/>
    </row>
    <row r="34">
      <c r="N34" s="27"/>
      <c r="O34" s="27"/>
    </row>
    <row r="35">
      <c r="N35" s="27"/>
      <c r="O35" s="27"/>
    </row>
    <row r="36">
      <c r="N36" s="27"/>
      <c r="O36" s="27"/>
    </row>
    <row r="37">
      <c r="N37" s="27"/>
      <c r="O37" s="27"/>
    </row>
    <row r="38">
      <c r="N38" s="27"/>
      <c r="O38" s="27"/>
    </row>
    <row r="39">
      <c r="N39" s="27"/>
      <c r="O39" s="27"/>
    </row>
    <row r="40">
      <c r="N40" s="27"/>
      <c r="O40" s="27"/>
    </row>
    <row r="41">
      <c r="N41" s="27"/>
      <c r="O41" s="27"/>
    </row>
    <row r="42">
      <c r="N42" s="27"/>
      <c r="O42" s="27"/>
    </row>
    <row r="43">
      <c r="N43" s="27"/>
      <c r="O43" s="27"/>
    </row>
    <row r="44">
      <c r="N44" s="27"/>
      <c r="O44" s="27"/>
    </row>
    <row r="45">
      <c r="N45" s="27"/>
      <c r="O45" s="27"/>
    </row>
    <row r="46">
      <c r="N46" s="27"/>
      <c r="O46" s="27"/>
    </row>
    <row r="47">
      <c r="N47" s="27"/>
      <c r="O47" s="27"/>
    </row>
    <row r="48">
      <c r="N48" s="27"/>
      <c r="O48" s="27"/>
    </row>
    <row r="49">
      <c r="N49" s="27"/>
      <c r="O49" s="27"/>
    </row>
    <row r="50">
      <c r="N50" s="27"/>
      <c r="O50" s="27"/>
    </row>
    <row r="51">
      <c r="N51" s="27"/>
      <c r="O51" s="27"/>
    </row>
    <row r="52">
      <c r="N52" s="27"/>
      <c r="O52" s="27"/>
    </row>
    <row r="53">
      <c r="N53" s="27"/>
      <c r="O53" s="27"/>
    </row>
    <row r="54">
      <c r="N54" s="27"/>
      <c r="O54" s="27"/>
    </row>
    <row r="55">
      <c r="N55" s="27"/>
      <c r="O55" s="27"/>
    </row>
    <row r="56">
      <c r="N56" s="27"/>
      <c r="O56" s="27"/>
    </row>
    <row r="57">
      <c r="N57" s="27"/>
      <c r="O57" s="27"/>
    </row>
    <row r="58">
      <c r="N58" s="27"/>
      <c r="O58" s="27"/>
    </row>
    <row r="59">
      <c r="N59" s="27"/>
      <c r="O59" s="27"/>
    </row>
    <row r="60">
      <c r="N60" s="27"/>
      <c r="O60" s="27"/>
    </row>
    <row r="61">
      <c r="N61" s="27"/>
      <c r="O61" s="27"/>
    </row>
    <row r="62">
      <c r="N62" s="27"/>
      <c r="O62" s="27"/>
    </row>
    <row r="63">
      <c r="N63" s="27"/>
      <c r="O63" s="27"/>
    </row>
    <row r="64">
      <c r="N64" s="27"/>
      <c r="O64" s="27"/>
    </row>
    <row r="65">
      <c r="N65" s="27"/>
      <c r="O65" s="27"/>
    </row>
    <row r="66">
      <c r="N66" s="27"/>
      <c r="O66" s="27"/>
    </row>
    <row r="67">
      <c r="N67" s="27"/>
      <c r="O67" s="27"/>
    </row>
    <row r="68">
      <c r="N68" s="27"/>
      <c r="O68" s="27"/>
    </row>
    <row r="69">
      <c r="N69" s="27"/>
      <c r="O69" s="27"/>
    </row>
    <row r="70">
      <c r="N70" s="27"/>
      <c r="O70" s="27"/>
    </row>
    <row r="71">
      <c r="N71" s="27"/>
      <c r="O71" s="27"/>
    </row>
    <row r="72">
      <c r="N72" s="27"/>
      <c r="O72" s="27"/>
    </row>
    <row r="73">
      <c r="N73" s="27"/>
      <c r="O73" s="27"/>
    </row>
    <row r="74">
      <c r="N74" s="27"/>
      <c r="O74" s="27"/>
    </row>
    <row r="75">
      <c r="N75" s="27"/>
      <c r="O75" s="27"/>
    </row>
    <row r="76">
      <c r="N76" s="27"/>
      <c r="O76" s="27"/>
    </row>
    <row r="77">
      <c r="N77" s="27"/>
      <c r="O77" s="27"/>
    </row>
    <row r="78">
      <c r="N78" s="27"/>
      <c r="O78" s="27"/>
    </row>
    <row r="79">
      <c r="N79" s="27"/>
      <c r="O79" s="27"/>
    </row>
    <row r="80">
      <c r="N80" s="27"/>
      <c r="O80" s="27"/>
    </row>
    <row r="81">
      <c r="N81" s="27"/>
      <c r="O81" s="27"/>
    </row>
    <row r="82">
      <c r="N82" s="27"/>
      <c r="O82" s="27"/>
    </row>
    <row r="83">
      <c r="N83" s="27"/>
      <c r="O83" s="27"/>
    </row>
    <row r="84">
      <c r="N84" s="27"/>
      <c r="O84" s="27"/>
    </row>
    <row r="85">
      <c r="N85" s="27"/>
      <c r="O85" s="27"/>
    </row>
    <row r="86">
      <c r="N86" s="27"/>
      <c r="O86" s="27"/>
    </row>
    <row r="87">
      <c r="N87" s="27"/>
      <c r="O87" s="27"/>
    </row>
    <row r="88">
      <c r="N88" s="27"/>
      <c r="O88" s="27"/>
    </row>
    <row r="89">
      <c r="N89" s="27"/>
      <c r="O89" s="27"/>
    </row>
    <row r="90">
      <c r="N90" s="27"/>
      <c r="O90" s="27"/>
    </row>
    <row r="91">
      <c r="N91" s="27"/>
      <c r="O91" s="27"/>
    </row>
    <row r="92">
      <c r="N92" s="27"/>
      <c r="O92" s="27"/>
    </row>
    <row r="93">
      <c r="N93" s="27"/>
      <c r="O93" s="27"/>
    </row>
    <row r="94">
      <c r="N94" s="27"/>
      <c r="O94" s="27"/>
    </row>
    <row r="95">
      <c r="N95" s="27"/>
      <c r="O95" s="27"/>
    </row>
    <row r="96">
      <c r="N96" s="27"/>
      <c r="O96" s="27"/>
    </row>
    <row r="97">
      <c r="N97" s="27"/>
      <c r="O97" s="27"/>
    </row>
    <row r="98">
      <c r="N98" s="27"/>
      <c r="O98" s="27"/>
    </row>
    <row r="99">
      <c r="N99" s="27"/>
      <c r="O99" s="27"/>
    </row>
    <row r="100">
      <c r="N100" s="27"/>
      <c r="O100" s="27"/>
    </row>
    <row r="101">
      <c r="N101" s="27"/>
      <c r="O101" s="27"/>
    </row>
    <row r="102">
      <c r="N102" s="27"/>
      <c r="O102" s="27"/>
    </row>
    <row r="103">
      <c r="N103" s="27"/>
      <c r="O103" s="27"/>
    </row>
    <row r="104">
      <c r="N104" s="27"/>
      <c r="O104" s="27"/>
    </row>
    <row r="105">
      <c r="N105" s="27"/>
      <c r="O105" s="27"/>
    </row>
    <row r="106">
      <c r="N106" s="27"/>
      <c r="O106" s="27"/>
    </row>
    <row r="107">
      <c r="N107" s="27"/>
      <c r="O107" s="27"/>
    </row>
    <row r="108">
      <c r="N108" s="27"/>
      <c r="O108" s="27"/>
    </row>
    <row r="109">
      <c r="N109" s="27"/>
      <c r="O109" s="27"/>
    </row>
    <row r="110">
      <c r="N110" s="27"/>
      <c r="O110" s="27"/>
    </row>
    <row r="111">
      <c r="N111" s="27"/>
      <c r="O111" s="27"/>
    </row>
    <row r="112">
      <c r="N112" s="27"/>
      <c r="O112" s="27"/>
    </row>
    <row r="113">
      <c r="N113" s="27"/>
      <c r="O113" s="27"/>
    </row>
    <row r="114">
      <c r="N114" s="27"/>
      <c r="O114" s="27"/>
    </row>
    <row r="115">
      <c r="N115" s="27"/>
      <c r="O115" s="27"/>
    </row>
    <row r="116">
      <c r="N116" s="27"/>
      <c r="O116" s="27"/>
    </row>
    <row r="117">
      <c r="N117" s="27"/>
      <c r="O117" s="27"/>
    </row>
    <row r="118">
      <c r="N118" s="27"/>
      <c r="O118" s="27"/>
    </row>
    <row r="119">
      <c r="N119" s="27"/>
      <c r="O119" s="27"/>
    </row>
    <row r="120">
      <c r="N120" s="27"/>
      <c r="O120" s="27"/>
    </row>
    <row r="121">
      <c r="N121" s="27"/>
      <c r="O121" s="27"/>
    </row>
    <row r="122">
      <c r="N122" s="27"/>
      <c r="O122" s="27"/>
    </row>
    <row r="123">
      <c r="N123" s="27"/>
      <c r="O123" s="27"/>
    </row>
    <row r="124">
      <c r="N124" s="27"/>
      <c r="O124" s="27"/>
    </row>
    <row r="125">
      <c r="N125" s="27"/>
      <c r="O125" s="27"/>
    </row>
    <row r="126">
      <c r="N126" s="27"/>
      <c r="O126" s="27"/>
    </row>
    <row r="127">
      <c r="N127" s="27"/>
      <c r="O127" s="27"/>
    </row>
    <row r="128">
      <c r="N128" s="27"/>
      <c r="O128" s="27"/>
    </row>
    <row r="129">
      <c r="N129" s="27"/>
      <c r="O129" s="27"/>
    </row>
    <row r="130">
      <c r="N130" s="27"/>
      <c r="O130" s="27"/>
    </row>
    <row r="131">
      <c r="N131" s="27"/>
      <c r="O131" s="27"/>
    </row>
    <row r="132">
      <c r="N132" s="27"/>
      <c r="O132" s="27"/>
    </row>
    <row r="133">
      <c r="N133" s="27"/>
      <c r="O133" s="27"/>
    </row>
    <row r="134">
      <c r="N134" s="27"/>
      <c r="O134" s="27"/>
    </row>
    <row r="135">
      <c r="N135" s="27"/>
      <c r="O135" s="27"/>
    </row>
    <row r="136">
      <c r="N136" s="27"/>
      <c r="O136" s="27"/>
    </row>
    <row r="137">
      <c r="N137" s="27"/>
      <c r="O137" s="27"/>
    </row>
    <row r="138">
      <c r="N138" s="27"/>
      <c r="O138" s="27"/>
    </row>
    <row r="139">
      <c r="N139" s="27"/>
      <c r="O139" s="27"/>
    </row>
    <row r="140">
      <c r="N140" s="27"/>
      <c r="O140" s="27"/>
    </row>
    <row r="141">
      <c r="N141" s="27"/>
      <c r="O141" s="27"/>
    </row>
    <row r="142">
      <c r="N142" s="27"/>
      <c r="O142" s="27"/>
    </row>
    <row r="143">
      <c r="N143" s="27"/>
      <c r="O143" s="27"/>
    </row>
    <row r="144">
      <c r="N144" s="27"/>
      <c r="O144" s="27"/>
    </row>
    <row r="145">
      <c r="N145" s="27"/>
      <c r="O145" s="27"/>
    </row>
    <row r="146">
      <c r="N146" s="27"/>
      <c r="O146" s="27"/>
    </row>
    <row r="147">
      <c r="N147" s="27"/>
      <c r="O147" s="27"/>
    </row>
    <row r="148">
      <c r="N148" s="27"/>
      <c r="O148" s="27"/>
    </row>
    <row r="149">
      <c r="N149" s="27"/>
      <c r="O149" s="27"/>
    </row>
    <row r="150">
      <c r="N150" s="27"/>
      <c r="O150" s="27"/>
    </row>
    <row r="151">
      <c r="N151" s="27"/>
      <c r="O151" s="27"/>
    </row>
    <row r="152">
      <c r="N152" s="27"/>
      <c r="O152" s="27"/>
    </row>
    <row r="153">
      <c r="N153" s="27"/>
      <c r="O153" s="27"/>
    </row>
    <row r="154">
      <c r="N154" s="27"/>
      <c r="O154" s="27"/>
    </row>
    <row r="155">
      <c r="N155" s="27"/>
      <c r="O155" s="27"/>
    </row>
    <row r="156">
      <c r="N156" s="27"/>
      <c r="O156" s="27"/>
    </row>
    <row r="157">
      <c r="N157" s="27"/>
      <c r="O157" s="27"/>
    </row>
    <row r="158">
      <c r="N158" s="27"/>
      <c r="O158" s="27"/>
    </row>
    <row r="159">
      <c r="N159" s="27"/>
      <c r="O159" s="27"/>
    </row>
    <row r="160">
      <c r="N160" s="27"/>
      <c r="O160" s="27"/>
    </row>
    <row r="161">
      <c r="N161" s="27"/>
      <c r="O161" s="27"/>
    </row>
    <row r="162">
      <c r="N162" s="27"/>
      <c r="O162" s="27"/>
    </row>
    <row r="163">
      <c r="N163" s="27"/>
      <c r="O163" s="27"/>
    </row>
    <row r="164">
      <c r="N164" s="27"/>
      <c r="O164" s="27"/>
    </row>
    <row r="165">
      <c r="N165" s="27"/>
      <c r="O165" s="27"/>
    </row>
    <row r="166">
      <c r="N166" s="27"/>
      <c r="O166" s="27"/>
    </row>
    <row r="167">
      <c r="N167" s="27"/>
      <c r="O167" s="27"/>
    </row>
    <row r="168">
      <c r="N168" s="27"/>
      <c r="O168" s="27"/>
    </row>
    <row r="169">
      <c r="N169" s="27"/>
      <c r="O169" s="27"/>
    </row>
    <row r="170">
      <c r="N170" s="27"/>
      <c r="O170" s="27"/>
    </row>
    <row r="171">
      <c r="N171" s="27"/>
      <c r="O171" s="27"/>
    </row>
    <row r="172">
      <c r="N172" s="27"/>
      <c r="O172" s="27"/>
    </row>
    <row r="173">
      <c r="N173" s="27"/>
      <c r="O173" s="27"/>
    </row>
    <row r="174">
      <c r="N174" s="27"/>
      <c r="O174" s="27"/>
    </row>
    <row r="175">
      <c r="N175" s="27"/>
      <c r="O175" s="27"/>
    </row>
    <row r="176">
      <c r="N176" s="27"/>
      <c r="O176" s="27"/>
    </row>
    <row r="177">
      <c r="N177" s="27"/>
      <c r="O177" s="27"/>
    </row>
    <row r="178">
      <c r="N178" s="27"/>
      <c r="O178" s="27"/>
    </row>
    <row r="179">
      <c r="N179" s="27"/>
      <c r="O179" s="27"/>
    </row>
    <row r="180">
      <c r="N180" s="27"/>
      <c r="O180" s="27"/>
    </row>
    <row r="181">
      <c r="N181" s="27"/>
      <c r="O181" s="27"/>
    </row>
    <row r="182">
      <c r="N182" s="27"/>
      <c r="O182" s="27"/>
    </row>
    <row r="183">
      <c r="N183" s="27"/>
      <c r="O183" s="27"/>
    </row>
    <row r="184">
      <c r="N184" s="27"/>
      <c r="O184" s="27"/>
    </row>
    <row r="185">
      <c r="N185" s="27"/>
      <c r="O185" s="27"/>
    </row>
    <row r="186">
      <c r="N186" s="27"/>
      <c r="O186" s="27"/>
    </row>
    <row r="187">
      <c r="N187" s="27"/>
      <c r="O187" s="27"/>
    </row>
    <row r="188">
      <c r="N188" s="27"/>
      <c r="O188" s="27"/>
    </row>
    <row r="189">
      <c r="N189" s="27"/>
      <c r="O189" s="27"/>
    </row>
    <row r="190">
      <c r="N190" s="27"/>
      <c r="O190" s="27"/>
    </row>
    <row r="191">
      <c r="N191" s="27"/>
      <c r="O191" s="27"/>
    </row>
    <row r="192">
      <c r="N192" s="27"/>
      <c r="O192" s="27"/>
    </row>
    <row r="193">
      <c r="N193" s="27"/>
      <c r="O193" s="27"/>
    </row>
    <row r="194">
      <c r="N194" s="27"/>
      <c r="O194" s="27"/>
    </row>
    <row r="195">
      <c r="N195" s="27"/>
      <c r="O195" s="27"/>
    </row>
    <row r="196">
      <c r="N196" s="27"/>
      <c r="O196" s="27"/>
    </row>
    <row r="197">
      <c r="N197" s="27"/>
      <c r="O197" s="27"/>
    </row>
    <row r="198">
      <c r="N198" s="27"/>
      <c r="O198" s="27"/>
    </row>
    <row r="199">
      <c r="N199" s="27"/>
      <c r="O199" s="27"/>
    </row>
    <row r="200">
      <c r="N200" s="27"/>
      <c r="O200" s="27"/>
    </row>
    <row r="201">
      <c r="N201" s="27"/>
      <c r="O201" s="27"/>
    </row>
    <row r="202">
      <c r="N202" s="27"/>
      <c r="O202" s="27"/>
    </row>
    <row r="203">
      <c r="N203" s="27"/>
      <c r="O203" s="27"/>
    </row>
    <row r="204">
      <c r="N204" s="27"/>
      <c r="O204" s="27"/>
    </row>
    <row r="205">
      <c r="N205" s="27"/>
      <c r="O205" s="27"/>
    </row>
    <row r="206">
      <c r="N206" s="27"/>
      <c r="O206" s="27"/>
    </row>
    <row r="207">
      <c r="N207" s="27"/>
      <c r="O207" s="27"/>
    </row>
    <row r="208">
      <c r="N208" s="27"/>
      <c r="O208" s="27"/>
    </row>
    <row r="209">
      <c r="N209" s="27"/>
      <c r="O209" s="27"/>
    </row>
    <row r="210">
      <c r="N210" s="27"/>
      <c r="O210" s="27"/>
    </row>
    <row r="211">
      <c r="N211" s="27"/>
      <c r="O211" s="27"/>
    </row>
    <row r="212">
      <c r="N212" s="27"/>
      <c r="O212" s="27"/>
    </row>
    <row r="213">
      <c r="N213" s="27"/>
      <c r="O213" s="27"/>
    </row>
    <row r="214">
      <c r="N214" s="27"/>
      <c r="O214" s="27"/>
    </row>
    <row r="215">
      <c r="N215" s="27"/>
      <c r="O215" s="27"/>
    </row>
    <row r="216">
      <c r="N216" s="27"/>
      <c r="O216" s="27"/>
    </row>
    <row r="217">
      <c r="N217" s="27"/>
      <c r="O217" s="27"/>
    </row>
    <row r="218">
      <c r="N218" s="27"/>
      <c r="O218" s="27"/>
    </row>
    <row r="219">
      <c r="N219" s="27"/>
      <c r="O219" s="27"/>
    </row>
    <row r="220">
      <c r="N220" s="27"/>
      <c r="O220" s="27"/>
    </row>
    <row r="221">
      <c r="N221" s="27"/>
      <c r="O221" s="27"/>
    </row>
    <row r="222">
      <c r="N222" s="27"/>
      <c r="O222" s="27"/>
    </row>
    <row r="223">
      <c r="N223" s="27"/>
      <c r="O223" s="27"/>
    </row>
    <row r="224">
      <c r="N224" s="27"/>
      <c r="O224" s="27"/>
    </row>
    <row r="225">
      <c r="N225" s="27"/>
      <c r="O225" s="27"/>
    </row>
    <row r="226">
      <c r="N226" s="27"/>
      <c r="O226" s="27"/>
    </row>
    <row r="227">
      <c r="N227" s="27"/>
      <c r="O227" s="27"/>
    </row>
    <row r="228">
      <c r="N228" s="27"/>
      <c r="O228" s="27"/>
    </row>
    <row r="229">
      <c r="N229" s="27"/>
      <c r="O229" s="27"/>
    </row>
    <row r="230">
      <c r="N230" s="27"/>
      <c r="O230" s="27"/>
    </row>
    <row r="231">
      <c r="N231" s="27"/>
      <c r="O231" s="27"/>
    </row>
    <row r="232">
      <c r="N232" s="27"/>
      <c r="O232" s="27"/>
    </row>
    <row r="233">
      <c r="N233" s="27"/>
      <c r="O233" s="27"/>
    </row>
    <row r="234">
      <c r="N234" s="27"/>
      <c r="O234" s="27"/>
    </row>
    <row r="235">
      <c r="N235" s="27"/>
      <c r="O235" s="27"/>
    </row>
    <row r="236">
      <c r="N236" s="27"/>
      <c r="O236" s="27"/>
    </row>
    <row r="237">
      <c r="N237" s="27"/>
      <c r="O237" s="27"/>
    </row>
    <row r="238">
      <c r="N238" s="27"/>
      <c r="O238" s="27"/>
    </row>
    <row r="239">
      <c r="N239" s="27"/>
      <c r="O239" s="27"/>
    </row>
    <row r="240">
      <c r="N240" s="27"/>
      <c r="O240" s="27"/>
    </row>
    <row r="241">
      <c r="N241" s="27"/>
      <c r="O241" s="27"/>
    </row>
    <row r="242">
      <c r="N242" s="27"/>
      <c r="O242" s="27"/>
    </row>
    <row r="243">
      <c r="N243" s="27"/>
      <c r="O243" s="27"/>
    </row>
    <row r="244">
      <c r="N244" s="27"/>
      <c r="O244" s="27"/>
    </row>
    <row r="245">
      <c r="N245" s="27"/>
      <c r="O245" s="27"/>
    </row>
    <row r="246">
      <c r="N246" s="27"/>
      <c r="O246" s="27"/>
    </row>
    <row r="247">
      <c r="N247" s="27"/>
      <c r="O247" s="27"/>
    </row>
    <row r="248">
      <c r="N248" s="27"/>
      <c r="O248" s="27"/>
    </row>
    <row r="249">
      <c r="N249" s="27"/>
      <c r="O249" s="27"/>
    </row>
    <row r="250">
      <c r="N250" s="27"/>
      <c r="O250" s="27"/>
    </row>
    <row r="251">
      <c r="N251" s="27"/>
      <c r="O251" s="27"/>
    </row>
    <row r="252">
      <c r="N252" s="27"/>
      <c r="O252" s="27"/>
    </row>
    <row r="253">
      <c r="N253" s="27"/>
      <c r="O253" s="27"/>
    </row>
    <row r="254">
      <c r="N254" s="27"/>
      <c r="O254" s="27"/>
    </row>
    <row r="255">
      <c r="N255" s="27"/>
      <c r="O255" s="27"/>
    </row>
    <row r="256">
      <c r="N256" s="27"/>
      <c r="O256" s="27"/>
    </row>
    <row r="257">
      <c r="N257" s="27"/>
      <c r="O257" s="27"/>
    </row>
    <row r="258">
      <c r="N258" s="27"/>
      <c r="O258" s="27"/>
    </row>
    <row r="259">
      <c r="N259" s="27"/>
      <c r="O259" s="27"/>
    </row>
    <row r="260">
      <c r="N260" s="27"/>
      <c r="O260" s="27"/>
    </row>
    <row r="261">
      <c r="N261" s="27"/>
      <c r="O261" s="27"/>
    </row>
    <row r="262">
      <c r="N262" s="27"/>
      <c r="O262" s="27"/>
    </row>
    <row r="263">
      <c r="N263" s="27"/>
      <c r="O263" s="27"/>
    </row>
    <row r="264">
      <c r="N264" s="27"/>
      <c r="O264" s="27"/>
    </row>
    <row r="265">
      <c r="N265" s="27"/>
      <c r="O265" s="27"/>
    </row>
    <row r="266">
      <c r="N266" s="27"/>
      <c r="O266" s="27"/>
    </row>
    <row r="267">
      <c r="N267" s="27"/>
      <c r="O267" s="27"/>
    </row>
    <row r="268">
      <c r="N268" s="27"/>
      <c r="O268" s="27"/>
    </row>
    <row r="269">
      <c r="N269" s="27"/>
      <c r="O269" s="27"/>
    </row>
    <row r="270">
      <c r="N270" s="27"/>
      <c r="O270" s="27"/>
    </row>
    <row r="271">
      <c r="N271" s="27"/>
      <c r="O271" s="27"/>
    </row>
    <row r="272">
      <c r="N272" s="27"/>
      <c r="O272" s="27"/>
    </row>
    <row r="273">
      <c r="N273" s="27"/>
      <c r="O273" s="27"/>
    </row>
    <row r="274">
      <c r="N274" s="27"/>
      <c r="O274" s="27"/>
    </row>
    <row r="275">
      <c r="N275" s="27"/>
      <c r="O275" s="27"/>
    </row>
    <row r="276">
      <c r="N276" s="27"/>
      <c r="O276" s="27"/>
    </row>
    <row r="277">
      <c r="N277" s="27"/>
      <c r="O277" s="27"/>
    </row>
    <row r="278">
      <c r="N278" s="27"/>
      <c r="O278" s="27"/>
    </row>
    <row r="279">
      <c r="N279" s="27"/>
      <c r="O279" s="27"/>
    </row>
    <row r="280">
      <c r="N280" s="27"/>
      <c r="O280" s="27"/>
    </row>
    <row r="281">
      <c r="N281" s="27"/>
      <c r="O281" s="27"/>
    </row>
    <row r="282">
      <c r="N282" s="27"/>
      <c r="O282" s="27"/>
    </row>
    <row r="283">
      <c r="N283" s="27"/>
      <c r="O283" s="27"/>
    </row>
    <row r="284">
      <c r="N284" s="27"/>
      <c r="O284" s="27"/>
    </row>
    <row r="285">
      <c r="N285" s="27"/>
      <c r="O285" s="27"/>
    </row>
    <row r="286">
      <c r="N286" s="27"/>
      <c r="O286" s="27"/>
    </row>
    <row r="287">
      <c r="N287" s="27"/>
      <c r="O287" s="27"/>
    </row>
    <row r="288">
      <c r="N288" s="27"/>
      <c r="O288" s="27"/>
    </row>
    <row r="289">
      <c r="N289" s="27"/>
      <c r="O289" s="27"/>
    </row>
    <row r="290">
      <c r="N290" s="27"/>
      <c r="O290" s="27"/>
    </row>
    <row r="291">
      <c r="N291" s="27"/>
      <c r="O291" s="27"/>
    </row>
    <row r="292">
      <c r="N292" s="27"/>
      <c r="O292" s="27"/>
    </row>
    <row r="293">
      <c r="N293" s="27"/>
      <c r="O293" s="27"/>
    </row>
    <row r="294">
      <c r="N294" s="27"/>
      <c r="O294" s="27"/>
    </row>
    <row r="295">
      <c r="N295" s="27"/>
      <c r="O295" s="27"/>
    </row>
    <row r="296">
      <c r="N296" s="27"/>
      <c r="O296" s="27"/>
    </row>
    <row r="297">
      <c r="N297" s="27"/>
      <c r="O297" s="27"/>
    </row>
    <row r="298">
      <c r="N298" s="27"/>
      <c r="O298" s="27"/>
    </row>
    <row r="299">
      <c r="N299" s="27"/>
      <c r="O299" s="27"/>
    </row>
    <row r="300">
      <c r="N300" s="27"/>
      <c r="O300" s="27"/>
    </row>
    <row r="301">
      <c r="N301" s="27"/>
      <c r="O301" s="27"/>
    </row>
    <row r="302">
      <c r="N302" s="27"/>
      <c r="O302" s="27"/>
    </row>
    <row r="303">
      <c r="N303" s="27"/>
      <c r="O303" s="27"/>
    </row>
    <row r="304">
      <c r="N304" s="27"/>
      <c r="O304" s="27"/>
    </row>
    <row r="305">
      <c r="N305" s="27"/>
      <c r="O305" s="27"/>
    </row>
    <row r="306">
      <c r="N306" s="27"/>
      <c r="O306" s="27"/>
    </row>
    <row r="307">
      <c r="N307" s="27"/>
      <c r="O307" s="27"/>
    </row>
    <row r="308">
      <c r="N308" s="27"/>
      <c r="O308" s="27"/>
    </row>
    <row r="309">
      <c r="N309" s="27"/>
      <c r="O309" s="27"/>
    </row>
    <row r="310">
      <c r="N310" s="27"/>
      <c r="O310" s="27"/>
    </row>
    <row r="311">
      <c r="N311" s="27"/>
      <c r="O311" s="27"/>
    </row>
    <row r="312">
      <c r="N312" s="27"/>
      <c r="O312" s="27"/>
    </row>
    <row r="313">
      <c r="N313" s="27"/>
      <c r="O313" s="27"/>
    </row>
    <row r="314">
      <c r="N314" s="27"/>
      <c r="O314" s="27"/>
    </row>
    <row r="315">
      <c r="N315" s="27"/>
      <c r="O315" s="27"/>
    </row>
    <row r="316">
      <c r="N316" s="27"/>
      <c r="O316" s="27"/>
    </row>
    <row r="317">
      <c r="N317" s="27"/>
      <c r="O317" s="27"/>
    </row>
    <row r="318">
      <c r="N318" s="27"/>
      <c r="O318" s="27"/>
    </row>
    <row r="319">
      <c r="N319" s="27"/>
      <c r="O319" s="27"/>
    </row>
    <row r="320">
      <c r="N320" s="27"/>
      <c r="O320" s="27"/>
    </row>
    <row r="321">
      <c r="N321" s="27"/>
      <c r="O321" s="27"/>
    </row>
    <row r="322">
      <c r="N322" s="27"/>
      <c r="O322" s="27"/>
    </row>
    <row r="323">
      <c r="N323" s="27"/>
      <c r="O323" s="27"/>
    </row>
    <row r="324">
      <c r="N324" s="27"/>
      <c r="O324" s="27"/>
    </row>
    <row r="325">
      <c r="N325" s="27"/>
      <c r="O325" s="27"/>
    </row>
    <row r="326">
      <c r="N326" s="27"/>
      <c r="O326" s="27"/>
    </row>
    <row r="327">
      <c r="N327" s="27"/>
      <c r="O327" s="27"/>
    </row>
    <row r="328">
      <c r="N328" s="27"/>
      <c r="O328" s="27"/>
    </row>
    <row r="329">
      <c r="N329" s="27"/>
      <c r="O329" s="27"/>
    </row>
    <row r="330">
      <c r="N330" s="27"/>
      <c r="O330" s="27"/>
    </row>
    <row r="331">
      <c r="N331" s="27"/>
      <c r="O331" s="27"/>
    </row>
    <row r="332">
      <c r="N332" s="27"/>
      <c r="O332" s="27"/>
    </row>
    <row r="333">
      <c r="N333" s="27"/>
      <c r="O333" s="27"/>
    </row>
    <row r="334">
      <c r="N334" s="27"/>
      <c r="O334" s="27"/>
    </row>
    <row r="335">
      <c r="N335" s="27"/>
      <c r="O335" s="27"/>
    </row>
    <row r="336">
      <c r="N336" s="27"/>
      <c r="O336" s="27"/>
    </row>
    <row r="337">
      <c r="N337" s="27"/>
      <c r="O337" s="27"/>
    </row>
    <row r="338">
      <c r="N338" s="27"/>
      <c r="O338" s="27"/>
    </row>
    <row r="339">
      <c r="N339" s="27"/>
      <c r="O339" s="27"/>
    </row>
    <row r="340">
      <c r="N340" s="27"/>
      <c r="O340" s="27"/>
    </row>
    <row r="341">
      <c r="N341" s="27"/>
      <c r="O341" s="27"/>
    </row>
    <row r="342">
      <c r="N342" s="27"/>
      <c r="O342" s="27"/>
    </row>
    <row r="343">
      <c r="N343" s="27"/>
      <c r="O343" s="27"/>
    </row>
    <row r="344">
      <c r="N344" s="27"/>
      <c r="O344" s="27"/>
    </row>
    <row r="345">
      <c r="N345" s="27"/>
      <c r="O345" s="27"/>
    </row>
    <row r="346">
      <c r="N346" s="27"/>
      <c r="O346" s="27"/>
    </row>
    <row r="347">
      <c r="N347" s="27"/>
      <c r="O347" s="27"/>
    </row>
    <row r="348">
      <c r="N348" s="27"/>
      <c r="O348" s="27"/>
    </row>
    <row r="349">
      <c r="N349" s="27"/>
      <c r="O349" s="27"/>
    </row>
    <row r="350">
      <c r="N350" s="27"/>
      <c r="O350" s="27"/>
    </row>
    <row r="351">
      <c r="N351" s="27"/>
      <c r="O351" s="27"/>
    </row>
    <row r="352">
      <c r="N352" s="27"/>
      <c r="O352" s="27"/>
    </row>
    <row r="353">
      <c r="N353" s="27"/>
      <c r="O353" s="27"/>
    </row>
    <row r="354">
      <c r="N354" s="27"/>
      <c r="O354" s="27"/>
    </row>
    <row r="355">
      <c r="N355" s="27"/>
      <c r="O355" s="27"/>
    </row>
    <row r="356">
      <c r="N356" s="27"/>
      <c r="O356" s="27"/>
    </row>
    <row r="357">
      <c r="N357" s="27"/>
      <c r="O357" s="27"/>
    </row>
    <row r="358">
      <c r="N358" s="27"/>
      <c r="O358" s="27"/>
    </row>
    <row r="359">
      <c r="N359" s="27"/>
      <c r="O359" s="27"/>
    </row>
    <row r="360">
      <c r="N360" s="27"/>
      <c r="O360" s="27"/>
    </row>
    <row r="361">
      <c r="N361" s="27"/>
      <c r="O361" s="27"/>
    </row>
    <row r="362">
      <c r="N362" s="27"/>
      <c r="O362" s="27"/>
    </row>
    <row r="363">
      <c r="N363" s="27"/>
      <c r="O363" s="27"/>
    </row>
    <row r="364">
      <c r="N364" s="27"/>
      <c r="O364" s="27"/>
    </row>
    <row r="365">
      <c r="N365" s="27"/>
      <c r="O365" s="27"/>
    </row>
    <row r="366">
      <c r="N366" s="27"/>
      <c r="O366" s="27"/>
    </row>
    <row r="367">
      <c r="N367" s="27"/>
      <c r="O367" s="27"/>
    </row>
    <row r="368">
      <c r="N368" s="27"/>
      <c r="O368" s="27"/>
    </row>
    <row r="369">
      <c r="N369" s="27"/>
      <c r="O369" s="27"/>
    </row>
    <row r="370">
      <c r="N370" s="27"/>
      <c r="O370" s="27"/>
    </row>
    <row r="371">
      <c r="N371" s="27"/>
      <c r="O371" s="27"/>
    </row>
    <row r="372">
      <c r="N372" s="27"/>
      <c r="O372" s="27"/>
    </row>
    <row r="373">
      <c r="N373" s="27"/>
      <c r="O373" s="27"/>
    </row>
    <row r="374">
      <c r="N374" s="27"/>
      <c r="O374" s="27"/>
    </row>
    <row r="375">
      <c r="N375" s="27"/>
      <c r="O375" s="27"/>
    </row>
    <row r="376">
      <c r="N376" s="27"/>
      <c r="O376" s="27"/>
    </row>
    <row r="377">
      <c r="N377" s="27"/>
      <c r="O377" s="27"/>
    </row>
    <row r="378">
      <c r="N378" s="27"/>
      <c r="O378" s="27"/>
    </row>
    <row r="379">
      <c r="N379" s="27"/>
      <c r="O379" s="27"/>
    </row>
    <row r="380">
      <c r="N380" s="27"/>
      <c r="O380" s="27"/>
    </row>
    <row r="381">
      <c r="N381" s="27"/>
      <c r="O381" s="27"/>
    </row>
    <row r="382">
      <c r="N382" s="27"/>
      <c r="O382" s="27"/>
    </row>
    <row r="383">
      <c r="N383" s="27"/>
      <c r="O383" s="27"/>
    </row>
    <row r="384">
      <c r="N384" s="27"/>
      <c r="O384" s="27"/>
    </row>
    <row r="385">
      <c r="N385" s="27"/>
      <c r="O385" s="27"/>
    </row>
    <row r="386">
      <c r="N386" s="27"/>
      <c r="O386" s="27"/>
    </row>
    <row r="387">
      <c r="N387" s="27"/>
      <c r="O387" s="27"/>
    </row>
    <row r="388">
      <c r="N388" s="27"/>
      <c r="O388" s="27"/>
    </row>
    <row r="389">
      <c r="N389" s="27"/>
      <c r="O389" s="27"/>
    </row>
    <row r="390">
      <c r="N390" s="27"/>
      <c r="O390" s="27"/>
    </row>
    <row r="391">
      <c r="N391" s="27"/>
      <c r="O391" s="27"/>
    </row>
    <row r="392">
      <c r="N392" s="27"/>
      <c r="O392" s="27"/>
    </row>
    <row r="393">
      <c r="N393" s="27"/>
      <c r="O393" s="27"/>
    </row>
    <row r="394">
      <c r="N394" s="27"/>
      <c r="O394" s="27"/>
    </row>
    <row r="395">
      <c r="N395" s="27"/>
      <c r="O395" s="27"/>
    </row>
    <row r="396">
      <c r="N396" s="27"/>
      <c r="O396" s="27"/>
    </row>
    <row r="397">
      <c r="N397" s="27"/>
      <c r="O397" s="27"/>
    </row>
    <row r="398">
      <c r="N398" s="27"/>
      <c r="O398" s="27"/>
    </row>
    <row r="399">
      <c r="N399" s="27"/>
      <c r="O399" s="27"/>
    </row>
    <row r="400">
      <c r="N400" s="27"/>
      <c r="O400" s="27"/>
    </row>
    <row r="401">
      <c r="N401" s="27"/>
      <c r="O401" s="27"/>
    </row>
    <row r="402">
      <c r="N402" s="27"/>
      <c r="O402" s="27"/>
    </row>
    <row r="403">
      <c r="N403" s="27"/>
      <c r="O403" s="27"/>
    </row>
    <row r="404">
      <c r="N404" s="27"/>
      <c r="O404" s="27"/>
    </row>
    <row r="405">
      <c r="N405" s="27"/>
      <c r="O405" s="27"/>
    </row>
    <row r="406">
      <c r="N406" s="27"/>
      <c r="O406" s="27"/>
    </row>
    <row r="407">
      <c r="N407" s="27"/>
      <c r="O407" s="27"/>
    </row>
    <row r="408">
      <c r="N408" s="27"/>
      <c r="O408" s="27"/>
    </row>
    <row r="409">
      <c r="N409" s="27"/>
      <c r="O409" s="27"/>
    </row>
    <row r="410">
      <c r="N410" s="27"/>
      <c r="O410" s="27"/>
    </row>
    <row r="411">
      <c r="N411" s="27"/>
      <c r="O411" s="27"/>
    </row>
    <row r="412">
      <c r="N412" s="27"/>
      <c r="O412" s="27"/>
    </row>
    <row r="413">
      <c r="N413" s="27"/>
      <c r="O413" s="27"/>
    </row>
    <row r="414">
      <c r="N414" s="27"/>
      <c r="O414" s="27"/>
    </row>
    <row r="415">
      <c r="N415" s="27"/>
      <c r="O415" s="27"/>
    </row>
    <row r="416">
      <c r="N416" s="27"/>
      <c r="O416" s="27"/>
    </row>
    <row r="417">
      <c r="N417" s="27"/>
      <c r="O417" s="27"/>
    </row>
    <row r="418">
      <c r="N418" s="27"/>
      <c r="O418" s="27"/>
    </row>
    <row r="419">
      <c r="N419" s="27"/>
      <c r="O419" s="27"/>
    </row>
    <row r="420">
      <c r="N420" s="27"/>
      <c r="O420" s="27"/>
    </row>
    <row r="421">
      <c r="N421" s="27"/>
      <c r="O421" s="27"/>
    </row>
    <row r="422">
      <c r="N422" s="27"/>
      <c r="O422" s="27"/>
    </row>
    <row r="423">
      <c r="N423" s="27"/>
      <c r="O423" s="27"/>
    </row>
    <row r="424">
      <c r="N424" s="27"/>
      <c r="O424" s="27"/>
    </row>
    <row r="425">
      <c r="N425" s="27"/>
      <c r="O425" s="27"/>
    </row>
    <row r="426">
      <c r="N426" s="27"/>
      <c r="O426" s="27"/>
    </row>
    <row r="427">
      <c r="N427" s="27"/>
      <c r="O427" s="27"/>
    </row>
    <row r="428">
      <c r="N428" s="27"/>
      <c r="O428" s="27"/>
    </row>
    <row r="429">
      <c r="N429" s="27"/>
      <c r="O429" s="27"/>
    </row>
    <row r="430">
      <c r="N430" s="27"/>
      <c r="O430" s="27"/>
    </row>
    <row r="431">
      <c r="N431" s="27"/>
      <c r="O431" s="27"/>
    </row>
    <row r="432">
      <c r="N432" s="27"/>
      <c r="O432" s="27"/>
    </row>
    <row r="433">
      <c r="N433" s="27"/>
      <c r="O433" s="27"/>
    </row>
    <row r="434">
      <c r="N434" s="27"/>
      <c r="O434" s="27"/>
    </row>
    <row r="435">
      <c r="N435" s="27"/>
      <c r="O435" s="27"/>
    </row>
    <row r="436">
      <c r="N436" s="27"/>
      <c r="O436" s="27"/>
    </row>
    <row r="437">
      <c r="N437" s="27"/>
      <c r="O437" s="27"/>
    </row>
    <row r="438">
      <c r="N438" s="27"/>
      <c r="O438" s="27"/>
    </row>
    <row r="439">
      <c r="N439" s="27"/>
      <c r="O439" s="27"/>
    </row>
    <row r="440">
      <c r="N440" s="27"/>
      <c r="O440" s="27"/>
    </row>
    <row r="441">
      <c r="N441" s="27"/>
      <c r="O441" s="27"/>
    </row>
    <row r="442">
      <c r="N442" s="27"/>
      <c r="O442" s="27"/>
    </row>
    <row r="443">
      <c r="N443" s="27"/>
      <c r="O443" s="27"/>
    </row>
    <row r="444">
      <c r="N444" s="27"/>
      <c r="O444" s="27"/>
    </row>
    <row r="445">
      <c r="N445" s="27"/>
      <c r="O445" s="27"/>
    </row>
    <row r="446">
      <c r="N446" s="27"/>
      <c r="O446" s="27"/>
    </row>
    <row r="447">
      <c r="N447" s="27"/>
      <c r="O447" s="27"/>
    </row>
    <row r="448">
      <c r="N448" s="27"/>
      <c r="O448" s="27"/>
    </row>
    <row r="449">
      <c r="N449" s="27"/>
      <c r="O449" s="27"/>
    </row>
    <row r="450">
      <c r="N450" s="27"/>
      <c r="O450" s="27"/>
    </row>
    <row r="451">
      <c r="N451" s="27"/>
      <c r="O451" s="27"/>
    </row>
    <row r="452">
      <c r="N452" s="27"/>
      <c r="O452" s="27"/>
    </row>
    <row r="453">
      <c r="N453" s="27"/>
      <c r="O453" s="27"/>
    </row>
    <row r="454">
      <c r="N454" s="27"/>
      <c r="O454" s="27"/>
    </row>
    <row r="455">
      <c r="N455" s="27"/>
      <c r="O455" s="27"/>
    </row>
    <row r="456">
      <c r="N456" s="27"/>
      <c r="O456" s="27"/>
    </row>
    <row r="457">
      <c r="N457" s="27"/>
      <c r="O457" s="27"/>
    </row>
    <row r="458">
      <c r="N458" s="27"/>
      <c r="O458" s="27"/>
    </row>
    <row r="459">
      <c r="N459" s="27"/>
      <c r="O459" s="27"/>
    </row>
    <row r="460">
      <c r="N460" s="27"/>
      <c r="O460" s="27"/>
    </row>
    <row r="461">
      <c r="N461" s="27"/>
      <c r="O461" s="27"/>
    </row>
    <row r="462">
      <c r="N462" s="27"/>
      <c r="O462" s="27"/>
    </row>
    <row r="463">
      <c r="N463" s="27"/>
      <c r="O463" s="27"/>
    </row>
    <row r="464">
      <c r="N464" s="27"/>
      <c r="O464" s="27"/>
    </row>
    <row r="465">
      <c r="N465" s="27"/>
      <c r="O465" s="27"/>
    </row>
    <row r="466">
      <c r="N466" s="27"/>
      <c r="O466" s="27"/>
    </row>
    <row r="467">
      <c r="N467" s="27"/>
      <c r="O467" s="27"/>
    </row>
    <row r="468">
      <c r="N468" s="27"/>
      <c r="O468" s="27"/>
    </row>
    <row r="469">
      <c r="N469" s="27"/>
      <c r="O469" s="27"/>
    </row>
    <row r="470">
      <c r="N470" s="27"/>
      <c r="O470" s="27"/>
    </row>
    <row r="471">
      <c r="N471" s="27"/>
      <c r="O471" s="27"/>
    </row>
    <row r="472">
      <c r="N472" s="27"/>
      <c r="O472" s="27"/>
    </row>
    <row r="473">
      <c r="N473" s="27"/>
      <c r="O473" s="27"/>
    </row>
    <row r="474">
      <c r="N474" s="27"/>
      <c r="O474" s="27"/>
    </row>
    <row r="475">
      <c r="N475" s="27"/>
      <c r="O475" s="27"/>
    </row>
    <row r="476">
      <c r="N476" s="27"/>
      <c r="O476" s="27"/>
    </row>
    <row r="477">
      <c r="N477" s="27"/>
      <c r="O477" s="27"/>
    </row>
    <row r="478">
      <c r="N478" s="27"/>
      <c r="O478" s="27"/>
    </row>
    <row r="479">
      <c r="N479" s="27"/>
      <c r="O479" s="27"/>
    </row>
    <row r="480">
      <c r="N480" s="27"/>
      <c r="O480" s="27"/>
    </row>
    <row r="481">
      <c r="N481" s="27"/>
      <c r="O481" s="27"/>
    </row>
    <row r="482">
      <c r="N482" s="27"/>
      <c r="O482" s="27"/>
    </row>
    <row r="483">
      <c r="N483" s="27"/>
      <c r="O483" s="27"/>
    </row>
    <row r="484">
      <c r="N484" s="27"/>
      <c r="O484" s="27"/>
    </row>
    <row r="485">
      <c r="N485" s="27"/>
      <c r="O485" s="27"/>
    </row>
    <row r="486">
      <c r="N486" s="27"/>
      <c r="O486" s="27"/>
    </row>
    <row r="487">
      <c r="N487" s="27"/>
      <c r="O487" s="27"/>
    </row>
    <row r="488">
      <c r="N488" s="27"/>
      <c r="O488" s="27"/>
    </row>
    <row r="489">
      <c r="N489" s="27"/>
      <c r="O489" s="27"/>
    </row>
    <row r="490">
      <c r="N490" s="27"/>
      <c r="O490" s="27"/>
    </row>
    <row r="491">
      <c r="N491" s="27"/>
      <c r="O491" s="27"/>
    </row>
    <row r="492">
      <c r="N492" s="27"/>
      <c r="O492" s="27"/>
    </row>
    <row r="493">
      <c r="N493" s="27"/>
      <c r="O493" s="27"/>
    </row>
    <row r="494">
      <c r="N494" s="27"/>
      <c r="O494" s="27"/>
    </row>
    <row r="495">
      <c r="N495" s="27"/>
      <c r="O495" s="27"/>
    </row>
    <row r="496">
      <c r="N496" s="27"/>
      <c r="O496" s="27"/>
    </row>
    <row r="497">
      <c r="N497" s="27"/>
      <c r="O497" s="27"/>
    </row>
    <row r="498">
      <c r="N498" s="27"/>
      <c r="O498" s="27"/>
    </row>
    <row r="499">
      <c r="N499" s="27"/>
      <c r="O499" s="27"/>
    </row>
    <row r="500">
      <c r="N500" s="27"/>
      <c r="O500" s="27"/>
    </row>
    <row r="501">
      <c r="N501" s="27"/>
      <c r="O501" s="27"/>
    </row>
    <row r="502">
      <c r="N502" s="27"/>
      <c r="O502" s="27"/>
    </row>
    <row r="503">
      <c r="N503" s="27"/>
      <c r="O503" s="27"/>
    </row>
    <row r="504">
      <c r="N504" s="27"/>
      <c r="O504" s="27"/>
    </row>
    <row r="505">
      <c r="N505" s="27"/>
      <c r="O505" s="27"/>
    </row>
    <row r="506">
      <c r="N506" s="27"/>
      <c r="O506" s="27"/>
    </row>
    <row r="507">
      <c r="N507" s="27"/>
      <c r="O507" s="27"/>
    </row>
    <row r="508">
      <c r="N508" s="27"/>
      <c r="O508" s="27"/>
    </row>
    <row r="509">
      <c r="N509" s="27"/>
      <c r="O509" s="27"/>
    </row>
    <row r="510">
      <c r="N510" s="27"/>
      <c r="O510" s="27"/>
    </row>
    <row r="511">
      <c r="N511" s="27"/>
      <c r="O511" s="27"/>
    </row>
    <row r="512">
      <c r="N512" s="27"/>
      <c r="O512" s="27"/>
    </row>
    <row r="513">
      <c r="N513" s="27"/>
      <c r="O513" s="27"/>
    </row>
    <row r="514">
      <c r="N514" s="27"/>
      <c r="O514" s="27"/>
    </row>
    <row r="515">
      <c r="N515" s="27"/>
      <c r="O515" s="27"/>
    </row>
    <row r="516">
      <c r="N516" s="27"/>
      <c r="O516" s="27"/>
    </row>
    <row r="517">
      <c r="N517" s="27"/>
      <c r="O517" s="27"/>
    </row>
    <row r="518">
      <c r="N518" s="27"/>
      <c r="O518" s="27"/>
    </row>
    <row r="519">
      <c r="N519" s="27"/>
      <c r="O519" s="27"/>
    </row>
    <row r="520">
      <c r="N520" s="27"/>
      <c r="O520" s="27"/>
    </row>
    <row r="521">
      <c r="N521" s="27"/>
      <c r="O521" s="27"/>
    </row>
    <row r="522">
      <c r="N522" s="27"/>
      <c r="O522" s="27"/>
    </row>
    <row r="523">
      <c r="N523" s="27"/>
      <c r="O523" s="27"/>
    </row>
    <row r="524">
      <c r="N524" s="27"/>
      <c r="O524" s="27"/>
    </row>
    <row r="525">
      <c r="N525" s="27"/>
      <c r="O525" s="27"/>
    </row>
    <row r="526">
      <c r="N526" s="27"/>
      <c r="O526" s="27"/>
    </row>
    <row r="527">
      <c r="N527" s="27"/>
      <c r="O527" s="27"/>
    </row>
    <row r="528">
      <c r="N528" s="27"/>
      <c r="O528" s="27"/>
    </row>
    <row r="529">
      <c r="N529" s="27"/>
      <c r="O529" s="27"/>
    </row>
    <row r="530">
      <c r="N530" s="27"/>
      <c r="O530" s="27"/>
    </row>
    <row r="531">
      <c r="N531" s="27"/>
      <c r="O531" s="27"/>
    </row>
    <row r="532">
      <c r="N532" s="27"/>
      <c r="O532" s="27"/>
    </row>
    <row r="533">
      <c r="N533" s="27"/>
      <c r="O533" s="27"/>
    </row>
    <row r="534">
      <c r="N534" s="27"/>
      <c r="O534" s="27"/>
    </row>
    <row r="535">
      <c r="N535" s="27"/>
      <c r="O535" s="27"/>
    </row>
    <row r="536">
      <c r="N536" s="27"/>
      <c r="O536" s="27"/>
    </row>
    <row r="537">
      <c r="N537" s="27"/>
      <c r="O537" s="27"/>
    </row>
    <row r="538">
      <c r="N538" s="27"/>
      <c r="O538" s="27"/>
    </row>
    <row r="539">
      <c r="N539" s="27"/>
      <c r="O539" s="27"/>
    </row>
    <row r="540">
      <c r="N540" s="27"/>
      <c r="O540" s="27"/>
    </row>
    <row r="541">
      <c r="N541" s="27"/>
      <c r="O541" s="27"/>
    </row>
    <row r="542">
      <c r="N542" s="27"/>
      <c r="O542" s="27"/>
    </row>
    <row r="543">
      <c r="N543" s="27"/>
      <c r="O543" s="27"/>
    </row>
    <row r="544">
      <c r="N544" s="27"/>
      <c r="O544" s="27"/>
    </row>
    <row r="545">
      <c r="N545" s="27"/>
      <c r="O545" s="27"/>
    </row>
    <row r="546">
      <c r="N546" s="27"/>
      <c r="O546" s="27"/>
    </row>
    <row r="547">
      <c r="N547" s="27"/>
      <c r="O547" s="27"/>
    </row>
    <row r="548">
      <c r="N548" s="27"/>
      <c r="O548" s="27"/>
    </row>
    <row r="549">
      <c r="N549" s="27"/>
      <c r="O549" s="27"/>
    </row>
    <row r="550">
      <c r="N550" s="27"/>
      <c r="O550" s="27"/>
    </row>
    <row r="551">
      <c r="N551" s="27"/>
      <c r="O551" s="27"/>
    </row>
    <row r="552">
      <c r="N552" s="27"/>
      <c r="O552" s="27"/>
    </row>
    <row r="553">
      <c r="N553" s="27"/>
      <c r="O553" s="27"/>
    </row>
    <row r="554">
      <c r="N554" s="27"/>
      <c r="O554" s="27"/>
    </row>
    <row r="555">
      <c r="N555" s="27"/>
      <c r="O555" s="27"/>
    </row>
    <row r="556">
      <c r="N556" s="27"/>
      <c r="O556" s="27"/>
    </row>
    <row r="557">
      <c r="N557" s="27"/>
      <c r="O557" s="27"/>
    </row>
    <row r="558">
      <c r="N558" s="27"/>
      <c r="O558" s="27"/>
    </row>
    <row r="559">
      <c r="N559" s="27"/>
      <c r="O559" s="27"/>
    </row>
    <row r="560">
      <c r="N560" s="27"/>
      <c r="O560" s="27"/>
    </row>
    <row r="561">
      <c r="N561" s="27"/>
      <c r="O561" s="27"/>
    </row>
    <row r="562">
      <c r="N562" s="27"/>
      <c r="O562" s="27"/>
    </row>
    <row r="563">
      <c r="N563" s="27"/>
      <c r="O563" s="27"/>
    </row>
    <row r="564">
      <c r="N564" s="27"/>
      <c r="O564" s="27"/>
    </row>
    <row r="565">
      <c r="N565" s="27"/>
      <c r="O565" s="27"/>
    </row>
    <row r="566">
      <c r="N566" s="27"/>
      <c r="O566" s="27"/>
    </row>
    <row r="567">
      <c r="N567" s="27"/>
      <c r="O567" s="27"/>
    </row>
    <row r="568">
      <c r="N568" s="27"/>
      <c r="O568" s="27"/>
    </row>
    <row r="569">
      <c r="N569" s="27"/>
      <c r="O569" s="27"/>
    </row>
    <row r="570">
      <c r="N570" s="27"/>
      <c r="O570" s="27"/>
    </row>
    <row r="571">
      <c r="N571" s="27"/>
      <c r="O571" s="27"/>
    </row>
    <row r="572">
      <c r="N572" s="27"/>
      <c r="O572" s="27"/>
    </row>
    <row r="573">
      <c r="N573" s="27"/>
      <c r="O573" s="27"/>
    </row>
    <row r="574">
      <c r="N574" s="27"/>
      <c r="O574" s="27"/>
    </row>
    <row r="575">
      <c r="N575" s="27"/>
      <c r="O575" s="27"/>
    </row>
    <row r="576">
      <c r="N576" s="27"/>
      <c r="O576" s="27"/>
    </row>
    <row r="577">
      <c r="N577" s="27"/>
      <c r="O577" s="27"/>
    </row>
    <row r="578">
      <c r="N578" s="27"/>
      <c r="O578" s="27"/>
    </row>
    <row r="579">
      <c r="N579" s="27"/>
      <c r="O579" s="27"/>
    </row>
    <row r="580">
      <c r="N580" s="27"/>
      <c r="O580" s="27"/>
    </row>
    <row r="581">
      <c r="N581" s="27"/>
      <c r="O581" s="27"/>
    </row>
    <row r="582">
      <c r="N582" s="27"/>
      <c r="O582" s="27"/>
    </row>
    <row r="583">
      <c r="N583" s="27"/>
      <c r="O583" s="27"/>
    </row>
    <row r="584">
      <c r="N584" s="27"/>
      <c r="O584" s="27"/>
    </row>
    <row r="585">
      <c r="N585" s="27"/>
      <c r="O585" s="27"/>
    </row>
    <row r="586">
      <c r="N586" s="27"/>
      <c r="O586" s="27"/>
    </row>
    <row r="587">
      <c r="N587" s="27"/>
      <c r="O587" s="27"/>
    </row>
    <row r="588">
      <c r="N588" s="27"/>
      <c r="O588" s="27"/>
    </row>
    <row r="589">
      <c r="N589" s="27"/>
      <c r="O589" s="27"/>
    </row>
    <row r="590">
      <c r="N590" s="27"/>
      <c r="O590" s="27"/>
    </row>
    <row r="591">
      <c r="N591" s="27"/>
      <c r="O591" s="27"/>
    </row>
    <row r="592">
      <c r="N592" s="27"/>
      <c r="O592" s="27"/>
    </row>
    <row r="593">
      <c r="N593" s="27"/>
      <c r="O593" s="27"/>
    </row>
    <row r="594">
      <c r="N594" s="27"/>
      <c r="O594" s="27"/>
    </row>
    <row r="595">
      <c r="N595" s="27"/>
      <c r="O595" s="27"/>
    </row>
    <row r="596">
      <c r="N596" s="27"/>
      <c r="O596" s="27"/>
    </row>
    <row r="597">
      <c r="N597" s="27"/>
      <c r="O597" s="27"/>
    </row>
    <row r="598">
      <c r="N598" s="27"/>
      <c r="O598" s="27"/>
    </row>
    <row r="599">
      <c r="N599" s="27"/>
      <c r="O599" s="27"/>
    </row>
    <row r="600">
      <c r="N600" s="27"/>
      <c r="O600" s="27"/>
    </row>
    <row r="601">
      <c r="N601" s="27"/>
      <c r="O601" s="27"/>
    </row>
    <row r="602">
      <c r="N602" s="27"/>
      <c r="O602" s="27"/>
    </row>
    <row r="603">
      <c r="N603" s="27"/>
      <c r="O603" s="27"/>
    </row>
    <row r="604">
      <c r="N604" s="27"/>
      <c r="O604" s="27"/>
    </row>
    <row r="605">
      <c r="N605" s="27"/>
      <c r="O605" s="27"/>
    </row>
    <row r="606">
      <c r="N606" s="27"/>
      <c r="O606" s="27"/>
    </row>
    <row r="607">
      <c r="N607" s="27"/>
      <c r="O607" s="27"/>
    </row>
    <row r="608">
      <c r="N608" s="27"/>
      <c r="O608" s="27"/>
    </row>
    <row r="609">
      <c r="N609" s="27"/>
      <c r="O609" s="27"/>
    </row>
    <row r="610">
      <c r="N610" s="27"/>
      <c r="O610" s="27"/>
    </row>
    <row r="611">
      <c r="N611" s="27"/>
      <c r="O611" s="27"/>
    </row>
    <row r="612">
      <c r="N612" s="27"/>
      <c r="O612" s="27"/>
    </row>
    <row r="613">
      <c r="N613" s="27"/>
      <c r="O613" s="27"/>
    </row>
    <row r="614">
      <c r="N614" s="27"/>
      <c r="O614" s="27"/>
    </row>
    <row r="615">
      <c r="N615" s="27"/>
      <c r="O615" s="27"/>
    </row>
    <row r="616">
      <c r="N616" s="27"/>
      <c r="O616" s="27"/>
    </row>
    <row r="617">
      <c r="N617" s="27"/>
      <c r="O617" s="27"/>
    </row>
    <row r="618">
      <c r="N618" s="27"/>
      <c r="O618" s="27"/>
    </row>
    <row r="619">
      <c r="N619" s="27"/>
      <c r="O619" s="27"/>
    </row>
    <row r="620">
      <c r="N620" s="27"/>
      <c r="O620" s="27"/>
    </row>
    <row r="621">
      <c r="N621" s="27"/>
      <c r="O621" s="27"/>
    </row>
    <row r="622">
      <c r="N622" s="27"/>
      <c r="O622" s="27"/>
    </row>
    <row r="623">
      <c r="N623" s="27"/>
      <c r="O623" s="27"/>
    </row>
    <row r="624">
      <c r="N624" s="27"/>
      <c r="O624" s="27"/>
    </row>
    <row r="625">
      <c r="N625" s="27"/>
      <c r="O625" s="27"/>
    </row>
    <row r="626">
      <c r="N626" s="27"/>
      <c r="O626" s="27"/>
    </row>
    <row r="627">
      <c r="N627" s="27"/>
      <c r="O627" s="27"/>
    </row>
    <row r="628">
      <c r="N628" s="27"/>
      <c r="O628" s="27"/>
    </row>
    <row r="629">
      <c r="N629" s="27"/>
      <c r="O629" s="27"/>
    </row>
    <row r="630">
      <c r="N630" s="27"/>
      <c r="O630" s="27"/>
    </row>
    <row r="631">
      <c r="N631" s="27"/>
      <c r="O631" s="27"/>
    </row>
    <row r="632">
      <c r="N632" s="27"/>
      <c r="O632" s="27"/>
    </row>
    <row r="633">
      <c r="N633" s="27"/>
      <c r="O633" s="27"/>
    </row>
    <row r="634">
      <c r="N634" s="27"/>
      <c r="O634" s="27"/>
    </row>
    <row r="635">
      <c r="N635" s="27"/>
      <c r="O635" s="27"/>
    </row>
    <row r="636">
      <c r="N636" s="27"/>
      <c r="O636" s="27"/>
    </row>
    <row r="637">
      <c r="N637" s="27"/>
      <c r="O637" s="27"/>
    </row>
    <row r="638">
      <c r="N638" s="27"/>
      <c r="O638" s="27"/>
    </row>
    <row r="639">
      <c r="N639" s="27"/>
      <c r="O639" s="27"/>
    </row>
    <row r="640">
      <c r="N640" s="27"/>
      <c r="O640" s="27"/>
    </row>
    <row r="641">
      <c r="N641" s="27"/>
      <c r="O641" s="27"/>
    </row>
    <row r="642">
      <c r="N642" s="27"/>
      <c r="O642" s="27"/>
    </row>
    <row r="643">
      <c r="N643" s="27"/>
      <c r="O643" s="27"/>
    </row>
    <row r="644">
      <c r="N644" s="27"/>
      <c r="O644" s="27"/>
    </row>
    <row r="645">
      <c r="N645" s="27"/>
      <c r="O645" s="27"/>
    </row>
    <row r="646">
      <c r="N646" s="27"/>
      <c r="O646" s="27"/>
    </row>
    <row r="647">
      <c r="N647" s="27"/>
      <c r="O647" s="27"/>
    </row>
    <row r="648">
      <c r="N648" s="27"/>
      <c r="O648" s="27"/>
    </row>
    <row r="649">
      <c r="N649" s="27"/>
      <c r="O649" s="27"/>
    </row>
    <row r="650">
      <c r="N650" s="27"/>
      <c r="O650" s="27"/>
    </row>
    <row r="651">
      <c r="N651" s="27"/>
      <c r="O651" s="27"/>
    </row>
    <row r="652">
      <c r="N652" s="27"/>
      <c r="O652" s="27"/>
    </row>
    <row r="653">
      <c r="N653" s="27"/>
      <c r="O653" s="27"/>
    </row>
    <row r="654">
      <c r="N654" s="27"/>
      <c r="O654" s="27"/>
    </row>
    <row r="655">
      <c r="N655" s="27"/>
      <c r="O655" s="27"/>
    </row>
    <row r="656">
      <c r="N656" s="27"/>
      <c r="O656" s="27"/>
    </row>
    <row r="657">
      <c r="N657" s="27"/>
      <c r="O657" s="27"/>
    </row>
    <row r="658">
      <c r="N658" s="27"/>
      <c r="O658" s="27"/>
    </row>
    <row r="659">
      <c r="N659" s="27"/>
      <c r="O659" s="27"/>
    </row>
    <row r="660">
      <c r="N660" s="27"/>
      <c r="O660" s="27"/>
    </row>
    <row r="661">
      <c r="N661" s="27"/>
      <c r="O661" s="27"/>
    </row>
    <row r="662">
      <c r="N662" s="27"/>
      <c r="O662" s="27"/>
    </row>
    <row r="663">
      <c r="N663" s="27"/>
      <c r="O663" s="27"/>
    </row>
    <row r="664">
      <c r="N664" s="27"/>
      <c r="O664" s="27"/>
    </row>
    <row r="665">
      <c r="N665" s="27"/>
      <c r="O665" s="27"/>
    </row>
    <row r="666">
      <c r="N666" s="27"/>
      <c r="O666" s="27"/>
    </row>
    <row r="667">
      <c r="N667" s="27"/>
      <c r="O667" s="27"/>
    </row>
    <row r="668">
      <c r="N668" s="27"/>
      <c r="O668" s="27"/>
    </row>
    <row r="669">
      <c r="N669" s="27"/>
      <c r="O669" s="27"/>
    </row>
    <row r="670">
      <c r="N670" s="27"/>
      <c r="O670" s="27"/>
    </row>
    <row r="671">
      <c r="N671" s="27"/>
      <c r="O671" s="27"/>
    </row>
    <row r="672">
      <c r="N672" s="27"/>
      <c r="O672" s="27"/>
    </row>
    <row r="673">
      <c r="N673" s="27"/>
      <c r="O673" s="27"/>
    </row>
    <row r="674">
      <c r="N674" s="27"/>
      <c r="O674" s="27"/>
    </row>
    <row r="675">
      <c r="N675" s="27"/>
      <c r="O675" s="27"/>
    </row>
    <row r="676">
      <c r="N676" s="27"/>
      <c r="O676" s="27"/>
    </row>
    <row r="677">
      <c r="N677" s="27"/>
      <c r="O677" s="27"/>
    </row>
    <row r="678">
      <c r="N678" s="27"/>
      <c r="O678" s="27"/>
    </row>
    <row r="679">
      <c r="N679" s="27"/>
      <c r="O679" s="27"/>
    </row>
    <row r="680">
      <c r="N680" s="27"/>
      <c r="O680" s="27"/>
    </row>
    <row r="681">
      <c r="N681" s="27"/>
      <c r="O681" s="27"/>
    </row>
    <row r="682">
      <c r="N682" s="27"/>
      <c r="O682" s="27"/>
    </row>
    <row r="683">
      <c r="N683" s="27"/>
      <c r="O683" s="27"/>
    </row>
    <row r="684">
      <c r="N684" s="27"/>
      <c r="O684" s="27"/>
    </row>
    <row r="685">
      <c r="N685" s="27"/>
      <c r="O685" s="27"/>
    </row>
    <row r="686">
      <c r="N686" s="27"/>
      <c r="O686" s="27"/>
    </row>
    <row r="687">
      <c r="N687" s="27"/>
      <c r="O687" s="27"/>
    </row>
    <row r="688">
      <c r="N688" s="27"/>
      <c r="O688" s="27"/>
    </row>
    <row r="689">
      <c r="N689" s="27"/>
      <c r="O689" s="27"/>
    </row>
    <row r="690">
      <c r="N690" s="27"/>
      <c r="O690" s="27"/>
    </row>
    <row r="691">
      <c r="N691" s="27"/>
      <c r="O691" s="27"/>
    </row>
    <row r="692">
      <c r="N692" s="27"/>
      <c r="O692" s="27"/>
    </row>
    <row r="693">
      <c r="N693" s="27"/>
      <c r="O693" s="27"/>
    </row>
    <row r="694">
      <c r="N694" s="27"/>
      <c r="O694" s="27"/>
    </row>
    <row r="695">
      <c r="N695" s="27"/>
      <c r="O695" s="27"/>
    </row>
    <row r="696">
      <c r="N696" s="27"/>
      <c r="O696" s="27"/>
    </row>
    <row r="697">
      <c r="N697" s="27"/>
      <c r="O697" s="27"/>
    </row>
    <row r="698">
      <c r="N698" s="27"/>
      <c r="O698" s="27"/>
    </row>
    <row r="699">
      <c r="N699" s="27"/>
      <c r="O699" s="27"/>
    </row>
    <row r="700">
      <c r="N700" s="27"/>
      <c r="O700" s="27"/>
    </row>
    <row r="701">
      <c r="N701" s="27"/>
      <c r="O701" s="27"/>
    </row>
    <row r="702">
      <c r="N702" s="27"/>
      <c r="O702" s="27"/>
    </row>
    <row r="703">
      <c r="N703" s="27"/>
      <c r="O703" s="27"/>
    </row>
    <row r="704">
      <c r="N704" s="27"/>
      <c r="O704" s="27"/>
    </row>
    <row r="705">
      <c r="N705" s="27"/>
      <c r="O705" s="27"/>
    </row>
    <row r="706">
      <c r="N706" s="27"/>
      <c r="O706" s="27"/>
    </row>
    <row r="707">
      <c r="N707" s="27"/>
      <c r="O707" s="27"/>
    </row>
    <row r="708">
      <c r="N708" s="27"/>
      <c r="O708" s="27"/>
    </row>
    <row r="709">
      <c r="N709" s="27"/>
      <c r="O709" s="27"/>
    </row>
    <row r="710">
      <c r="N710" s="27"/>
      <c r="O710" s="27"/>
    </row>
    <row r="711">
      <c r="N711" s="27"/>
      <c r="O711" s="27"/>
    </row>
    <row r="712">
      <c r="N712" s="27"/>
      <c r="O712" s="27"/>
    </row>
    <row r="713">
      <c r="N713" s="27"/>
      <c r="O713" s="27"/>
    </row>
    <row r="714">
      <c r="N714" s="27"/>
      <c r="O714" s="27"/>
    </row>
    <row r="715">
      <c r="N715" s="27"/>
      <c r="O715" s="27"/>
    </row>
    <row r="716">
      <c r="N716" s="27"/>
      <c r="O716" s="27"/>
    </row>
    <row r="717">
      <c r="N717" s="27"/>
      <c r="O717" s="27"/>
    </row>
    <row r="718">
      <c r="N718" s="27"/>
      <c r="O718" s="27"/>
    </row>
    <row r="719">
      <c r="N719" s="27"/>
      <c r="O719" s="27"/>
    </row>
    <row r="720">
      <c r="N720" s="27"/>
      <c r="O720" s="27"/>
    </row>
    <row r="721">
      <c r="N721" s="27"/>
      <c r="O721" s="27"/>
    </row>
    <row r="722">
      <c r="N722" s="27"/>
      <c r="O722" s="27"/>
    </row>
    <row r="723">
      <c r="N723" s="27"/>
      <c r="O723" s="27"/>
    </row>
    <row r="724">
      <c r="N724" s="27"/>
      <c r="O724" s="27"/>
    </row>
    <row r="725">
      <c r="N725" s="27"/>
      <c r="O725" s="27"/>
    </row>
    <row r="726">
      <c r="N726" s="27"/>
      <c r="O726" s="27"/>
    </row>
    <row r="727">
      <c r="N727" s="27"/>
      <c r="O727" s="27"/>
    </row>
    <row r="728">
      <c r="N728" s="27"/>
      <c r="O728" s="27"/>
    </row>
    <row r="729">
      <c r="N729" s="27"/>
      <c r="O729" s="27"/>
    </row>
    <row r="730">
      <c r="N730" s="27"/>
      <c r="O730" s="27"/>
    </row>
    <row r="731">
      <c r="N731" s="27"/>
      <c r="O731" s="27"/>
    </row>
    <row r="732">
      <c r="N732" s="27"/>
      <c r="O732" s="27"/>
    </row>
    <row r="733">
      <c r="N733" s="27"/>
      <c r="O733" s="27"/>
    </row>
    <row r="734">
      <c r="N734" s="27"/>
      <c r="O734" s="27"/>
    </row>
    <row r="735">
      <c r="N735" s="27"/>
      <c r="O735" s="27"/>
    </row>
    <row r="736">
      <c r="N736" s="27"/>
      <c r="O736" s="27"/>
    </row>
    <row r="737">
      <c r="N737" s="27"/>
      <c r="O737" s="27"/>
    </row>
    <row r="738">
      <c r="N738" s="27"/>
      <c r="O738" s="27"/>
    </row>
    <row r="739">
      <c r="N739" s="27"/>
      <c r="O739" s="27"/>
    </row>
    <row r="740">
      <c r="N740" s="27"/>
      <c r="O740" s="27"/>
    </row>
    <row r="741">
      <c r="N741" s="27"/>
      <c r="O741" s="27"/>
    </row>
    <row r="742">
      <c r="N742" s="27"/>
      <c r="O742" s="27"/>
    </row>
    <row r="743">
      <c r="N743" s="27"/>
      <c r="O743" s="27"/>
    </row>
    <row r="744">
      <c r="N744" s="27"/>
      <c r="O744" s="27"/>
    </row>
    <row r="745">
      <c r="N745" s="27"/>
      <c r="O745" s="27"/>
    </row>
    <row r="746">
      <c r="N746" s="27"/>
      <c r="O746" s="27"/>
    </row>
    <row r="747">
      <c r="N747" s="27"/>
      <c r="O747" s="27"/>
    </row>
    <row r="748">
      <c r="N748" s="27"/>
      <c r="O748" s="27"/>
    </row>
    <row r="749">
      <c r="N749" s="27"/>
      <c r="O749" s="27"/>
    </row>
    <row r="750">
      <c r="N750" s="27"/>
      <c r="O750" s="27"/>
    </row>
    <row r="751">
      <c r="N751" s="27"/>
      <c r="O751" s="27"/>
    </row>
    <row r="752">
      <c r="N752" s="27"/>
      <c r="O752" s="27"/>
    </row>
    <row r="753">
      <c r="N753" s="27"/>
      <c r="O753" s="27"/>
    </row>
    <row r="754">
      <c r="N754" s="27"/>
      <c r="O754" s="27"/>
    </row>
    <row r="755">
      <c r="N755" s="27"/>
      <c r="O755" s="27"/>
    </row>
    <row r="756">
      <c r="N756" s="27"/>
      <c r="O756" s="27"/>
    </row>
    <row r="757">
      <c r="N757" s="27"/>
      <c r="O757" s="27"/>
    </row>
    <row r="758">
      <c r="N758" s="27"/>
      <c r="O758" s="27"/>
    </row>
    <row r="759">
      <c r="N759" s="27"/>
      <c r="O759" s="27"/>
    </row>
    <row r="760">
      <c r="N760" s="27"/>
      <c r="O760" s="27"/>
    </row>
    <row r="761">
      <c r="N761" s="27"/>
      <c r="O761" s="27"/>
    </row>
    <row r="762">
      <c r="N762" s="27"/>
      <c r="O762" s="27"/>
    </row>
    <row r="763">
      <c r="N763" s="27"/>
      <c r="O763" s="27"/>
    </row>
    <row r="764">
      <c r="N764" s="27"/>
      <c r="O764" s="27"/>
    </row>
    <row r="765">
      <c r="N765" s="27"/>
      <c r="O765" s="27"/>
    </row>
    <row r="766">
      <c r="N766" s="27"/>
      <c r="O766" s="27"/>
    </row>
    <row r="767">
      <c r="N767" s="27"/>
      <c r="O767" s="27"/>
    </row>
    <row r="768">
      <c r="N768" s="27"/>
      <c r="O768" s="27"/>
    </row>
    <row r="769">
      <c r="N769" s="27"/>
      <c r="O769" s="27"/>
    </row>
    <row r="770">
      <c r="N770" s="27"/>
      <c r="O770" s="27"/>
    </row>
    <row r="771">
      <c r="N771" s="27"/>
      <c r="O771" s="27"/>
    </row>
    <row r="772">
      <c r="N772" s="27"/>
      <c r="O772" s="27"/>
    </row>
    <row r="773">
      <c r="N773" s="27"/>
      <c r="O773" s="27"/>
    </row>
    <row r="774">
      <c r="N774" s="27"/>
      <c r="O774" s="27"/>
    </row>
    <row r="775">
      <c r="N775" s="27"/>
      <c r="O775" s="27"/>
    </row>
    <row r="776">
      <c r="N776" s="27"/>
      <c r="O776" s="27"/>
    </row>
    <row r="777">
      <c r="N777" s="27"/>
      <c r="O777" s="27"/>
    </row>
    <row r="778">
      <c r="N778" s="27"/>
      <c r="O778" s="27"/>
    </row>
    <row r="779">
      <c r="N779" s="27"/>
      <c r="O779" s="27"/>
    </row>
    <row r="780">
      <c r="N780" s="27"/>
      <c r="O780" s="27"/>
    </row>
    <row r="781">
      <c r="N781" s="27"/>
      <c r="O781" s="27"/>
    </row>
    <row r="782">
      <c r="N782" s="27"/>
      <c r="O782" s="27"/>
    </row>
    <row r="783">
      <c r="N783" s="27"/>
      <c r="O783" s="27"/>
    </row>
    <row r="784">
      <c r="N784" s="27"/>
      <c r="O784" s="27"/>
    </row>
    <row r="785">
      <c r="N785" s="27"/>
      <c r="O785" s="27"/>
    </row>
    <row r="786">
      <c r="N786" s="27"/>
      <c r="O786" s="27"/>
    </row>
    <row r="787">
      <c r="N787" s="27"/>
      <c r="O787" s="27"/>
    </row>
    <row r="788">
      <c r="N788" s="27"/>
      <c r="O788" s="27"/>
    </row>
    <row r="789">
      <c r="N789" s="27"/>
      <c r="O789" s="27"/>
    </row>
    <row r="790">
      <c r="N790" s="27"/>
      <c r="O790" s="27"/>
    </row>
    <row r="791">
      <c r="N791" s="27"/>
      <c r="O791" s="27"/>
    </row>
    <row r="792">
      <c r="N792" s="27"/>
      <c r="O792" s="27"/>
    </row>
    <row r="793">
      <c r="N793" s="27"/>
      <c r="O793" s="27"/>
    </row>
    <row r="794">
      <c r="N794" s="27"/>
      <c r="O794" s="27"/>
    </row>
    <row r="795">
      <c r="N795" s="27"/>
      <c r="O795" s="27"/>
    </row>
    <row r="796">
      <c r="N796" s="27"/>
      <c r="O796" s="27"/>
    </row>
    <row r="797">
      <c r="N797" s="27"/>
      <c r="O797" s="27"/>
    </row>
    <row r="798">
      <c r="N798" s="27"/>
      <c r="O798" s="27"/>
    </row>
    <row r="799">
      <c r="N799" s="27"/>
      <c r="O799" s="27"/>
    </row>
    <row r="800">
      <c r="N800" s="27"/>
      <c r="O800" s="27"/>
    </row>
    <row r="801">
      <c r="N801" s="27"/>
      <c r="O801" s="27"/>
    </row>
    <row r="802">
      <c r="N802" s="27"/>
      <c r="O802" s="27"/>
    </row>
    <row r="803">
      <c r="N803" s="27"/>
      <c r="O803" s="27"/>
    </row>
    <row r="804">
      <c r="N804" s="27"/>
      <c r="O804" s="27"/>
    </row>
    <row r="805">
      <c r="N805" s="27"/>
      <c r="O805" s="27"/>
    </row>
    <row r="806">
      <c r="N806" s="27"/>
      <c r="O806" s="27"/>
    </row>
    <row r="807">
      <c r="N807" s="27"/>
      <c r="O807" s="27"/>
    </row>
    <row r="808">
      <c r="N808" s="27"/>
      <c r="O808" s="27"/>
    </row>
    <row r="809">
      <c r="N809" s="27"/>
      <c r="O809" s="27"/>
    </row>
    <row r="810">
      <c r="N810" s="27"/>
      <c r="O810" s="27"/>
    </row>
    <row r="811">
      <c r="N811" s="27"/>
      <c r="O811" s="27"/>
    </row>
    <row r="812">
      <c r="N812" s="27"/>
      <c r="O812" s="27"/>
    </row>
    <row r="813">
      <c r="N813" s="27"/>
      <c r="O813" s="27"/>
    </row>
    <row r="814">
      <c r="N814" s="27"/>
      <c r="O814" s="27"/>
    </row>
    <row r="815">
      <c r="N815" s="27"/>
      <c r="O815" s="27"/>
    </row>
    <row r="816">
      <c r="N816" s="27"/>
      <c r="O816" s="27"/>
    </row>
    <row r="817">
      <c r="N817" s="27"/>
      <c r="O817" s="27"/>
    </row>
    <row r="818">
      <c r="N818" s="27"/>
      <c r="O818" s="27"/>
    </row>
    <row r="819">
      <c r="N819" s="27"/>
      <c r="O819" s="27"/>
    </row>
    <row r="820">
      <c r="N820" s="27"/>
      <c r="O820" s="27"/>
    </row>
    <row r="821">
      <c r="N821" s="27"/>
      <c r="O821" s="27"/>
    </row>
    <row r="822">
      <c r="N822" s="27"/>
      <c r="O822" s="27"/>
    </row>
    <row r="823">
      <c r="N823" s="27"/>
      <c r="O823" s="27"/>
    </row>
    <row r="824">
      <c r="N824" s="27"/>
      <c r="O824" s="27"/>
    </row>
    <row r="825">
      <c r="N825" s="27"/>
      <c r="O825" s="27"/>
    </row>
    <row r="826">
      <c r="N826" s="27"/>
      <c r="O826" s="27"/>
    </row>
    <row r="827">
      <c r="N827" s="27"/>
      <c r="O827" s="27"/>
    </row>
    <row r="828">
      <c r="N828" s="27"/>
      <c r="O828" s="27"/>
    </row>
    <row r="829">
      <c r="N829" s="27"/>
      <c r="O829" s="27"/>
    </row>
    <row r="830">
      <c r="N830" s="27"/>
      <c r="O830" s="27"/>
    </row>
    <row r="831">
      <c r="N831" s="27"/>
      <c r="O831" s="27"/>
    </row>
    <row r="832">
      <c r="N832" s="27"/>
      <c r="O832" s="27"/>
    </row>
    <row r="833">
      <c r="N833" s="27"/>
      <c r="O833" s="27"/>
    </row>
    <row r="834">
      <c r="N834" s="27"/>
      <c r="O834" s="27"/>
    </row>
    <row r="835">
      <c r="N835" s="27"/>
      <c r="O835" s="27"/>
    </row>
    <row r="836">
      <c r="N836" s="27"/>
      <c r="O836" s="27"/>
    </row>
    <row r="837">
      <c r="N837" s="27"/>
      <c r="O837" s="27"/>
    </row>
    <row r="838">
      <c r="N838" s="27"/>
      <c r="O838" s="27"/>
    </row>
    <row r="839">
      <c r="N839" s="27"/>
      <c r="O839" s="27"/>
    </row>
    <row r="840">
      <c r="N840" s="27"/>
      <c r="O840" s="27"/>
    </row>
    <row r="841">
      <c r="N841" s="27"/>
      <c r="O841" s="27"/>
    </row>
    <row r="842">
      <c r="N842" s="27"/>
      <c r="O842" s="27"/>
    </row>
    <row r="843">
      <c r="N843" s="27"/>
      <c r="O843" s="27"/>
    </row>
    <row r="844">
      <c r="N844" s="27"/>
      <c r="O844" s="27"/>
    </row>
    <row r="845">
      <c r="N845" s="27"/>
      <c r="O845" s="27"/>
    </row>
    <row r="846">
      <c r="N846" s="27"/>
      <c r="O846" s="27"/>
    </row>
    <row r="847">
      <c r="N847" s="27"/>
      <c r="O847" s="27"/>
    </row>
    <row r="848">
      <c r="N848" s="27"/>
      <c r="O848" s="27"/>
    </row>
    <row r="849">
      <c r="N849" s="27"/>
      <c r="O849" s="27"/>
    </row>
    <row r="850">
      <c r="N850" s="27"/>
      <c r="O850" s="27"/>
    </row>
    <row r="851">
      <c r="N851" s="27"/>
      <c r="O851" s="27"/>
    </row>
    <row r="852">
      <c r="N852" s="27"/>
      <c r="O852" s="27"/>
    </row>
    <row r="853">
      <c r="N853" s="27"/>
      <c r="O853" s="27"/>
    </row>
    <row r="854">
      <c r="N854" s="27"/>
      <c r="O854" s="27"/>
    </row>
    <row r="855">
      <c r="N855" s="27"/>
      <c r="O855" s="27"/>
    </row>
    <row r="856">
      <c r="N856" s="27"/>
      <c r="O856" s="27"/>
    </row>
    <row r="857">
      <c r="N857" s="27"/>
      <c r="O857" s="27"/>
    </row>
    <row r="858">
      <c r="N858" s="27"/>
      <c r="O858" s="27"/>
    </row>
    <row r="859">
      <c r="N859" s="27"/>
      <c r="O859" s="27"/>
    </row>
    <row r="860">
      <c r="N860" s="27"/>
      <c r="O860" s="27"/>
    </row>
    <row r="861">
      <c r="N861" s="27"/>
      <c r="O861" s="27"/>
    </row>
    <row r="862">
      <c r="N862" s="27"/>
      <c r="O862" s="27"/>
    </row>
    <row r="863">
      <c r="N863" s="27"/>
      <c r="O863" s="27"/>
    </row>
    <row r="864">
      <c r="N864" s="27"/>
      <c r="O864" s="27"/>
    </row>
    <row r="865">
      <c r="N865" s="27"/>
      <c r="O865" s="27"/>
    </row>
    <row r="866">
      <c r="N866" s="27"/>
      <c r="O866" s="27"/>
    </row>
    <row r="867">
      <c r="N867" s="27"/>
      <c r="O867" s="27"/>
    </row>
    <row r="868">
      <c r="N868" s="27"/>
      <c r="O868" s="27"/>
    </row>
    <row r="869">
      <c r="N869" s="27"/>
      <c r="O869" s="27"/>
    </row>
    <row r="870">
      <c r="N870" s="27"/>
      <c r="O870" s="27"/>
    </row>
    <row r="871">
      <c r="N871" s="27"/>
      <c r="O871" s="27"/>
    </row>
    <row r="872">
      <c r="N872" s="27"/>
      <c r="O872" s="27"/>
    </row>
    <row r="873">
      <c r="N873" s="27"/>
      <c r="O873" s="27"/>
    </row>
    <row r="874">
      <c r="N874" s="27"/>
      <c r="O874" s="27"/>
    </row>
    <row r="875">
      <c r="N875" s="27"/>
      <c r="O875" s="27"/>
    </row>
    <row r="876">
      <c r="N876" s="27"/>
      <c r="O876" s="27"/>
    </row>
    <row r="877">
      <c r="N877" s="27"/>
      <c r="O877" s="27"/>
    </row>
    <row r="878">
      <c r="N878" s="27"/>
      <c r="O878" s="27"/>
    </row>
    <row r="879">
      <c r="N879" s="27"/>
      <c r="O879" s="27"/>
    </row>
    <row r="880">
      <c r="N880" s="27"/>
      <c r="O880" s="27"/>
    </row>
    <row r="881">
      <c r="N881" s="27"/>
      <c r="O881" s="27"/>
    </row>
    <row r="882">
      <c r="N882" s="27"/>
      <c r="O882" s="27"/>
    </row>
    <row r="883">
      <c r="N883" s="27"/>
      <c r="O883" s="27"/>
    </row>
    <row r="884">
      <c r="N884" s="27"/>
      <c r="O884" s="27"/>
    </row>
    <row r="885">
      <c r="N885" s="27"/>
      <c r="O885" s="27"/>
    </row>
    <row r="886">
      <c r="N886" s="27"/>
      <c r="O886" s="27"/>
    </row>
    <row r="887">
      <c r="N887" s="27"/>
      <c r="O887" s="27"/>
    </row>
    <row r="888">
      <c r="N888" s="27"/>
      <c r="O888" s="27"/>
    </row>
    <row r="889">
      <c r="N889" s="27"/>
      <c r="O889" s="27"/>
    </row>
    <row r="890">
      <c r="N890" s="27"/>
      <c r="O890" s="27"/>
    </row>
    <row r="891">
      <c r="N891" s="27"/>
      <c r="O891" s="27"/>
    </row>
    <row r="892">
      <c r="N892" s="27"/>
      <c r="O892" s="27"/>
    </row>
    <row r="893">
      <c r="N893" s="27"/>
      <c r="O893" s="27"/>
    </row>
    <row r="894">
      <c r="N894" s="27"/>
      <c r="O894" s="27"/>
    </row>
    <row r="895">
      <c r="N895" s="27"/>
      <c r="O895" s="27"/>
    </row>
    <row r="896">
      <c r="N896" s="27"/>
      <c r="O896" s="27"/>
    </row>
    <row r="897">
      <c r="N897" s="27"/>
      <c r="O897" s="27"/>
    </row>
    <row r="898">
      <c r="N898" s="27"/>
      <c r="O898" s="27"/>
    </row>
    <row r="899">
      <c r="N899" s="27"/>
      <c r="O899" s="27"/>
    </row>
    <row r="900">
      <c r="N900" s="27"/>
      <c r="O900" s="27"/>
    </row>
    <row r="901">
      <c r="N901" s="27"/>
      <c r="O901" s="27"/>
    </row>
    <row r="902">
      <c r="N902" s="27"/>
      <c r="O902" s="27"/>
    </row>
    <row r="903">
      <c r="N903" s="27"/>
      <c r="O903" s="27"/>
    </row>
    <row r="904">
      <c r="N904" s="27"/>
      <c r="O904" s="27"/>
    </row>
    <row r="905">
      <c r="N905" s="27"/>
      <c r="O905" s="27"/>
    </row>
    <row r="906">
      <c r="N906" s="27"/>
      <c r="O906" s="27"/>
    </row>
    <row r="907">
      <c r="N907" s="27"/>
      <c r="O907" s="27"/>
    </row>
    <row r="908">
      <c r="N908" s="27"/>
      <c r="O908" s="27"/>
    </row>
    <row r="909">
      <c r="N909" s="27"/>
      <c r="O909" s="27"/>
    </row>
    <row r="910">
      <c r="N910" s="27"/>
      <c r="O910" s="27"/>
    </row>
    <row r="911">
      <c r="N911" s="27"/>
      <c r="O911" s="27"/>
    </row>
    <row r="912">
      <c r="N912" s="27"/>
      <c r="O912" s="27"/>
    </row>
    <row r="913">
      <c r="N913" s="27"/>
      <c r="O913" s="27"/>
    </row>
    <row r="914">
      <c r="N914" s="27"/>
      <c r="O914" s="27"/>
    </row>
    <row r="915">
      <c r="N915" s="27"/>
      <c r="O915" s="27"/>
    </row>
    <row r="916">
      <c r="N916" s="27"/>
      <c r="O916" s="27"/>
    </row>
    <row r="917">
      <c r="N917" s="27"/>
      <c r="O917" s="27"/>
    </row>
    <row r="918">
      <c r="N918" s="27"/>
      <c r="O918" s="27"/>
    </row>
    <row r="919">
      <c r="N919" s="27"/>
      <c r="O919" s="27"/>
    </row>
    <row r="920">
      <c r="N920" s="27"/>
      <c r="O920" s="27"/>
    </row>
    <row r="921">
      <c r="N921" s="27"/>
      <c r="O921" s="27"/>
    </row>
    <row r="922">
      <c r="N922" s="27"/>
      <c r="O922" s="27"/>
    </row>
    <row r="923">
      <c r="N923" s="27"/>
      <c r="O923" s="27"/>
    </row>
    <row r="924">
      <c r="N924" s="27"/>
      <c r="O924" s="27"/>
    </row>
    <row r="925">
      <c r="N925" s="27"/>
      <c r="O925" s="27"/>
    </row>
    <row r="926">
      <c r="N926" s="27"/>
      <c r="O926" s="27"/>
    </row>
    <row r="927">
      <c r="N927" s="27"/>
      <c r="O927" s="27"/>
    </row>
    <row r="928">
      <c r="N928" s="27"/>
      <c r="O928" s="27"/>
    </row>
    <row r="929">
      <c r="N929" s="27"/>
      <c r="O929" s="27"/>
    </row>
    <row r="930">
      <c r="N930" s="27"/>
      <c r="O930" s="27"/>
    </row>
    <row r="931">
      <c r="N931" s="27"/>
      <c r="O931" s="27"/>
    </row>
    <row r="932">
      <c r="N932" s="27"/>
      <c r="O932" s="27"/>
    </row>
    <row r="933">
      <c r="N933" s="27"/>
      <c r="O933" s="27"/>
    </row>
    <row r="934">
      <c r="N934" s="27"/>
      <c r="O934" s="27"/>
    </row>
    <row r="935">
      <c r="N935" s="27"/>
      <c r="O935" s="27"/>
    </row>
    <row r="936">
      <c r="N936" s="27"/>
      <c r="O936" s="27"/>
    </row>
    <row r="937">
      <c r="N937" s="27"/>
      <c r="O937" s="27"/>
    </row>
    <row r="938">
      <c r="N938" s="27"/>
      <c r="O938" s="27"/>
    </row>
    <row r="939">
      <c r="N939" s="27"/>
      <c r="O939" s="27"/>
    </row>
    <row r="940">
      <c r="N940" s="27"/>
      <c r="O940" s="27"/>
    </row>
    <row r="941">
      <c r="N941" s="27"/>
      <c r="O941" s="27"/>
    </row>
    <row r="942">
      <c r="N942" s="27"/>
      <c r="O942" s="27"/>
    </row>
    <row r="943">
      <c r="N943" s="27"/>
      <c r="O943" s="27"/>
    </row>
    <row r="944">
      <c r="N944" s="27"/>
      <c r="O944" s="27"/>
    </row>
    <row r="945">
      <c r="N945" s="27"/>
      <c r="O945" s="27"/>
    </row>
    <row r="946">
      <c r="N946" s="27"/>
      <c r="O946" s="27"/>
    </row>
    <row r="947">
      <c r="N947" s="27"/>
      <c r="O947" s="27"/>
    </row>
    <row r="948">
      <c r="N948" s="27"/>
      <c r="O948" s="27"/>
    </row>
    <row r="949">
      <c r="N949" s="27"/>
      <c r="O949" s="27"/>
    </row>
    <row r="950">
      <c r="N950" s="27"/>
      <c r="O950" s="27"/>
    </row>
    <row r="951">
      <c r="N951" s="27"/>
      <c r="O951" s="27"/>
    </row>
    <row r="952">
      <c r="N952" s="27"/>
      <c r="O952" s="27"/>
    </row>
    <row r="953">
      <c r="N953" s="27"/>
      <c r="O953" s="27"/>
    </row>
    <row r="954">
      <c r="N954" s="27"/>
      <c r="O954" s="27"/>
    </row>
    <row r="955">
      <c r="N955" s="27"/>
      <c r="O955" s="27"/>
    </row>
    <row r="956">
      <c r="N956" s="27"/>
      <c r="O956" s="27"/>
    </row>
    <row r="957">
      <c r="N957" s="27"/>
      <c r="O957" s="27"/>
    </row>
    <row r="958">
      <c r="N958" s="27"/>
      <c r="O958" s="27"/>
    </row>
    <row r="959">
      <c r="N959" s="27"/>
      <c r="O959" s="27"/>
    </row>
    <row r="960">
      <c r="N960" s="27"/>
      <c r="O960" s="27"/>
    </row>
    <row r="961">
      <c r="N961" s="27"/>
      <c r="O961" s="27"/>
    </row>
    <row r="962">
      <c r="N962" s="27"/>
      <c r="O962" s="27"/>
    </row>
    <row r="963">
      <c r="N963" s="27"/>
      <c r="O963" s="27"/>
    </row>
    <row r="964">
      <c r="N964" s="27"/>
      <c r="O964" s="27"/>
    </row>
    <row r="965">
      <c r="N965" s="27"/>
      <c r="O965" s="27"/>
    </row>
    <row r="966">
      <c r="N966" s="27"/>
      <c r="O966" s="27"/>
    </row>
    <row r="967">
      <c r="N967" s="27"/>
      <c r="O967" s="27"/>
    </row>
    <row r="968">
      <c r="N968" s="27"/>
      <c r="O968" s="27"/>
    </row>
    <row r="969">
      <c r="N969" s="27"/>
      <c r="O969" s="27"/>
    </row>
    <row r="970">
      <c r="N970" s="27"/>
      <c r="O970" s="27"/>
    </row>
    <row r="971">
      <c r="N971" s="27"/>
      <c r="O971" s="27"/>
    </row>
    <row r="972">
      <c r="N972" s="27"/>
      <c r="O972" s="27"/>
    </row>
    <row r="973">
      <c r="N973" s="27"/>
      <c r="O973" s="27"/>
    </row>
    <row r="974">
      <c r="N974" s="27"/>
      <c r="O974" s="27"/>
    </row>
    <row r="975">
      <c r="N975" s="27"/>
      <c r="O975" s="27"/>
    </row>
    <row r="976">
      <c r="N976" s="27"/>
      <c r="O976" s="27"/>
    </row>
    <row r="977">
      <c r="N977" s="27"/>
      <c r="O977" s="27"/>
    </row>
    <row r="978">
      <c r="N978" s="27"/>
      <c r="O978" s="27"/>
    </row>
    <row r="979">
      <c r="N979" s="27"/>
      <c r="O979" s="27"/>
    </row>
    <row r="980">
      <c r="N980" s="27"/>
      <c r="O980" s="27"/>
    </row>
    <row r="981">
      <c r="N981" s="27"/>
      <c r="O981" s="27"/>
    </row>
    <row r="982">
      <c r="N982" s="27"/>
      <c r="O982" s="27"/>
    </row>
    <row r="983">
      <c r="N983" s="27"/>
      <c r="O983" s="27"/>
    </row>
    <row r="984">
      <c r="N984" s="27"/>
      <c r="O984" s="27"/>
    </row>
    <row r="985">
      <c r="N985" s="27"/>
      <c r="O985" s="27"/>
    </row>
    <row r="986">
      <c r="N986" s="27"/>
      <c r="O986" s="27"/>
    </row>
    <row r="987">
      <c r="N987" s="27"/>
      <c r="O987" s="27"/>
    </row>
    <row r="988">
      <c r="N988" s="27"/>
      <c r="O988" s="27"/>
    </row>
    <row r="989">
      <c r="N989" s="27"/>
      <c r="O989" s="27"/>
    </row>
    <row r="990">
      <c r="N990" s="27"/>
      <c r="O990" s="27"/>
    </row>
    <row r="991">
      <c r="N991" s="27"/>
      <c r="O991" s="27"/>
    </row>
    <row r="992">
      <c r="N992" s="27"/>
      <c r="O992" s="27"/>
    </row>
    <row r="993">
      <c r="N993" s="27"/>
      <c r="O993" s="27"/>
    </row>
    <row r="994">
      <c r="N994" s="27"/>
      <c r="O994" s="27"/>
    </row>
    <row r="995">
      <c r="N995" s="27"/>
      <c r="O995" s="27"/>
    </row>
    <row r="996">
      <c r="N996" s="27"/>
      <c r="O996" s="27"/>
    </row>
    <row r="997">
      <c r="N997" s="27"/>
      <c r="O997" s="27"/>
    </row>
    <row r="998">
      <c r="N998" s="27"/>
      <c r="O998" s="27"/>
    </row>
    <row r="999">
      <c r="N999" s="27"/>
      <c r="O999" s="27"/>
    </row>
    <row r="1000">
      <c r="N1000" s="27"/>
      <c r="O1000" s="27"/>
    </row>
    <row r="1001">
      <c r="N1001" s="27"/>
      <c r="O1001" s="27"/>
    </row>
  </sheetData>
  <hyperlinks>
    <hyperlink r:id="rId1" ref="N3"/>
    <hyperlink r:id="rId2" ref="O3"/>
    <hyperlink r:id="rId3" ref="N8"/>
    <hyperlink r:id="rId4" ref="N9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  <col customWidth="1" min="13" max="13" width="102.0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12</v>
      </c>
      <c r="M1" s="6" t="s">
        <v>13</v>
      </c>
      <c r="N1" s="1"/>
      <c r="O1" s="1"/>
      <c r="P1" s="1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3" t="s">
        <v>347</v>
      </c>
      <c r="B2" s="9"/>
      <c r="C2" s="9"/>
      <c r="D2" s="11"/>
      <c r="E2" s="9">
        <v>1.0</v>
      </c>
      <c r="F2" s="84"/>
      <c r="G2" s="84" t="s">
        <v>348</v>
      </c>
      <c r="H2" s="9"/>
      <c r="I2" s="13"/>
      <c r="J2" s="9"/>
      <c r="K2" s="13"/>
      <c r="L2" s="92" t="s">
        <v>349</v>
      </c>
      <c r="M2" s="26" t="str">
        <f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http://taeyoonchoi.com/speakers-corners</v>
      </c>
      <c r="N2" s="13"/>
      <c r="O2" s="13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83" t="s">
        <v>347</v>
      </c>
      <c r="B3" s="40" t="s">
        <v>350</v>
      </c>
      <c r="C3" s="40"/>
      <c r="D3" s="46"/>
      <c r="E3" s="41"/>
      <c r="F3" s="41"/>
      <c r="G3" s="41"/>
      <c r="H3" s="40"/>
      <c r="I3" s="42"/>
      <c r="J3" s="40"/>
      <c r="K3" s="42"/>
      <c r="L3" s="13"/>
      <c r="M3" s="26"/>
      <c r="N3" s="13"/>
      <c r="O3" s="13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83" t="s">
        <v>347</v>
      </c>
      <c r="B4" s="40" t="s">
        <v>350</v>
      </c>
      <c r="C4" s="40" t="s">
        <v>351</v>
      </c>
      <c r="D4" s="46" t="s">
        <v>352</v>
      </c>
      <c r="E4" s="41">
        <v>3.0</v>
      </c>
      <c r="F4" s="41"/>
      <c r="G4" s="41">
        <v>2017.0</v>
      </c>
      <c r="H4" s="40" t="s">
        <v>88</v>
      </c>
      <c r="I4" s="42"/>
      <c r="J4" s="40" t="s">
        <v>353</v>
      </c>
      <c r="K4" s="42" t="s">
        <v>354</v>
      </c>
      <c r="L4" s="13"/>
      <c r="M4" s="26" t="str">
        <f t="shared" ref="M4:M21" si="1">if(E4=3, concatenate("http://taeyoonchoi.com/",lower(substitute(A4," ","-")),"/",lower(substitute(B4," ","-")),"/",lower(substitute(D4," ","-"))),if(E4=2,concatenate("http://taeyoonchoi.com/",lower(substitute(A4," ","-")),"/",lower(substitute(B4," ","-"))),concatenate("http://taeyoonchoi.com/",lower(substitute(A4," ","-")))))</f>
        <v>http://taeyoonchoi.com/speakers-corners/projest-sign-making-workshop-at-basilica-hudson/basilica-hudson</v>
      </c>
      <c r="N4" s="13"/>
      <c r="O4" s="13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83" t="s">
        <v>347</v>
      </c>
      <c r="B5" s="40" t="s">
        <v>350</v>
      </c>
      <c r="C5" s="40" t="s">
        <v>355</v>
      </c>
      <c r="D5" s="46" t="s">
        <v>356</v>
      </c>
      <c r="E5" s="41">
        <v>3.0</v>
      </c>
      <c r="F5" s="41"/>
      <c r="G5" s="41">
        <v>2017.0</v>
      </c>
      <c r="H5" s="40" t="s">
        <v>88</v>
      </c>
      <c r="I5" s="40"/>
      <c r="J5" s="40" t="s">
        <v>355</v>
      </c>
      <c r="K5" s="42"/>
      <c r="L5" s="13"/>
      <c r="M5" s="26" t="str">
        <f t="shared" si="1"/>
        <v>http://taeyoonchoi.com/speakers-corners/projest-sign-making-workshop-at-basilica-hudson/laca</v>
      </c>
      <c r="N5" s="13"/>
      <c r="O5" s="13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83" t="s">
        <v>347</v>
      </c>
      <c r="B6" s="40" t="s">
        <v>350</v>
      </c>
      <c r="C6" s="40" t="s">
        <v>357</v>
      </c>
      <c r="D6" s="46" t="s">
        <v>358</v>
      </c>
      <c r="E6" s="41">
        <v>3.0</v>
      </c>
      <c r="F6" s="41"/>
      <c r="G6" s="41">
        <v>2017.0</v>
      </c>
      <c r="H6" s="40" t="s">
        <v>88</v>
      </c>
      <c r="I6" s="40"/>
      <c r="J6" s="40" t="s">
        <v>359</v>
      </c>
      <c r="K6" s="42"/>
      <c r="L6" s="13"/>
      <c r="M6" s="26" t="str">
        <f t="shared" si="1"/>
        <v>http://taeyoonchoi.com/speakers-corners/projest-sign-making-workshop-at-basilica-hudson/avant</v>
      </c>
      <c r="N6" s="13"/>
      <c r="O6" s="13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83" t="s">
        <v>347</v>
      </c>
      <c r="B7" s="40" t="s">
        <v>360</v>
      </c>
      <c r="C7" s="40" t="s">
        <v>361</v>
      </c>
      <c r="D7" s="46" t="s">
        <v>362</v>
      </c>
      <c r="E7" s="41">
        <v>3.0</v>
      </c>
      <c r="F7" s="41"/>
      <c r="G7" s="41">
        <v>2017.0</v>
      </c>
      <c r="H7" s="40"/>
      <c r="I7" s="40"/>
      <c r="J7" s="40" t="s">
        <v>363</v>
      </c>
      <c r="K7" s="42"/>
      <c r="L7" s="13"/>
      <c r="M7" s="26" t="str">
        <f t="shared" si="1"/>
        <v>http://taeyoonchoi.com/speakers-corners/hacking-ikea/malmo</v>
      </c>
      <c r="N7" s="13"/>
      <c r="O7" s="13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>
      <c r="A8" s="83" t="s">
        <v>347</v>
      </c>
      <c r="B8" s="44" t="s">
        <v>364</v>
      </c>
      <c r="C8" s="44" t="s">
        <v>365</v>
      </c>
      <c r="D8" s="11" t="s">
        <v>366</v>
      </c>
      <c r="E8" s="9">
        <v>3.0</v>
      </c>
      <c r="F8" s="9"/>
      <c r="G8" s="9">
        <v>2012.0</v>
      </c>
      <c r="H8" s="9"/>
      <c r="I8" s="13"/>
      <c r="J8" s="13"/>
      <c r="K8" s="13"/>
      <c r="L8" s="13"/>
      <c r="M8" s="26" t="str">
        <f t="shared" si="1"/>
        <v>http://taeyoonchoi.com/speakers-corners/automatic-protesters/occupy</v>
      </c>
      <c r="N8" s="13"/>
      <c r="O8" s="13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>
      <c r="A9" s="83" t="s">
        <v>347</v>
      </c>
      <c r="B9" s="44" t="s">
        <v>364</v>
      </c>
      <c r="C9" s="44" t="s">
        <v>367</v>
      </c>
      <c r="D9" s="11" t="s">
        <v>368</v>
      </c>
      <c r="E9" s="9">
        <v>3.0</v>
      </c>
      <c r="F9" s="9"/>
      <c r="G9" s="9">
        <v>2012.0</v>
      </c>
      <c r="H9" s="9"/>
      <c r="I9" s="13"/>
      <c r="J9" s="13"/>
      <c r="K9" s="13"/>
      <c r="L9" s="92" t="s">
        <v>369</v>
      </c>
      <c r="M9" s="26" t="str">
        <f t="shared" si="1"/>
        <v>http://taeyoonchoi.com/speakers-corners/automatic-protesters/occubot</v>
      </c>
      <c r="N9" s="13"/>
      <c r="O9" s="13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>
      <c r="A10" s="83" t="s">
        <v>347</v>
      </c>
      <c r="B10" s="126" t="s">
        <v>370</v>
      </c>
      <c r="C10" s="44"/>
      <c r="D10" s="11"/>
      <c r="E10" s="9">
        <v>2.0</v>
      </c>
      <c r="F10" s="84"/>
      <c r="G10" s="84">
        <v>2012.0</v>
      </c>
      <c r="H10" s="9" t="s">
        <v>74</v>
      </c>
      <c r="I10" s="13"/>
      <c r="J10" s="9" t="s">
        <v>95</v>
      </c>
      <c r="K10" s="13"/>
      <c r="L10" s="21" t="s">
        <v>349</v>
      </c>
      <c r="M10" s="26" t="str">
        <f t="shared" si="1"/>
        <v>http://taeyoonchoi.com/speakers-corners/speakers-corners-exhibition</v>
      </c>
      <c r="N10" s="13"/>
      <c r="O10" s="13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</row>
    <row r="11">
      <c r="A11" s="83" t="s">
        <v>347</v>
      </c>
      <c r="B11" s="118" t="s">
        <v>371</v>
      </c>
      <c r="C11" s="40"/>
      <c r="D11" s="11"/>
      <c r="E11" s="9">
        <v>2.0</v>
      </c>
      <c r="F11" s="9"/>
      <c r="G11" s="9"/>
      <c r="H11" s="9"/>
      <c r="I11" s="13"/>
      <c r="J11" s="13"/>
      <c r="K11" s="13"/>
      <c r="L11" s="92" t="s">
        <v>372</v>
      </c>
      <c r="M11" s="26" t="str">
        <f t="shared" si="1"/>
        <v>http://taeyoonchoi.com/speakers-corners/friend/enemy</v>
      </c>
      <c r="N11" s="13"/>
      <c r="O11" s="13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>
      <c r="A12" s="83" t="s">
        <v>347</v>
      </c>
      <c r="B12" s="126" t="s">
        <v>373</v>
      </c>
      <c r="C12" s="44"/>
      <c r="D12" s="11"/>
      <c r="E12" s="9">
        <v>2.0</v>
      </c>
      <c r="F12" s="9"/>
      <c r="G12" s="9"/>
      <c r="H12" s="9"/>
      <c r="I12" s="13"/>
      <c r="J12" s="13"/>
      <c r="K12" s="13"/>
      <c r="L12" s="92" t="s">
        <v>374</v>
      </c>
      <c r="M12" s="26" t="str">
        <f t="shared" si="1"/>
        <v>http://taeyoonchoi.com/speakers-corners/who-is-our-enemy</v>
      </c>
      <c r="N12" s="13"/>
      <c r="O12" s="13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>
      <c r="A13" s="83" t="s">
        <v>347</v>
      </c>
      <c r="B13" s="126" t="s">
        <v>135</v>
      </c>
      <c r="C13" s="44"/>
      <c r="D13" s="11"/>
      <c r="E13" s="9">
        <v>2.0</v>
      </c>
      <c r="F13" s="9"/>
      <c r="G13" s="9"/>
      <c r="H13" s="9"/>
      <c r="I13" s="13"/>
      <c r="J13" s="13"/>
      <c r="K13" s="13"/>
      <c r="L13" s="92" t="s">
        <v>375</v>
      </c>
      <c r="M13" s="26" t="str">
        <f t="shared" si="1"/>
        <v>http://taeyoonchoi.com/speakers-corners/against-architecture</v>
      </c>
      <c r="N13" s="13"/>
      <c r="O13" s="13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>
      <c r="A14" s="83" t="s">
        <v>347</v>
      </c>
      <c r="B14" s="127" t="s">
        <v>376</v>
      </c>
      <c r="C14" s="127"/>
      <c r="D14" s="128"/>
      <c r="E14" s="129">
        <v>2.0</v>
      </c>
      <c r="F14" s="9"/>
      <c r="G14" s="9"/>
      <c r="H14" s="9" t="s">
        <v>74</v>
      </c>
      <c r="I14" s="13"/>
      <c r="J14" s="13"/>
      <c r="K14" s="13"/>
      <c r="L14" s="92" t="s">
        <v>377</v>
      </c>
      <c r="M14" s="26" t="str">
        <f t="shared" si="1"/>
        <v>http://taeyoonchoi.com/speakers-corners/my-friends-there-is-no-friend</v>
      </c>
      <c r="N14" s="13"/>
      <c r="O14" s="13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>
      <c r="A15" s="83" t="s">
        <v>347</v>
      </c>
      <c r="B15" s="126" t="s">
        <v>378</v>
      </c>
      <c r="C15" s="40"/>
      <c r="D15" s="11"/>
      <c r="E15" s="9">
        <v>2.0</v>
      </c>
      <c r="F15" s="9"/>
      <c r="G15" s="9"/>
      <c r="H15" s="9" t="s">
        <v>296</v>
      </c>
      <c r="I15" s="9" t="s">
        <v>379</v>
      </c>
      <c r="J15" s="13"/>
      <c r="K15" s="13"/>
      <c r="L15" s="92" t="s">
        <v>380</v>
      </c>
      <c r="M15" s="26" t="str">
        <f t="shared" si="1"/>
        <v>http://taeyoonchoi.com/speakers-corners/life-drawing</v>
      </c>
      <c r="N15" s="13"/>
      <c r="O15" s="13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>
      <c r="A16" s="83" t="s">
        <v>347</v>
      </c>
      <c r="B16" s="44" t="s">
        <v>381</v>
      </c>
      <c r="C16" s="44" t="s">
        <v>382</v>
      </c>
      <c r="D16" s="46" t="s">
        <v>383</v>
      </c>
      <c r="E16" s="57">
        <v>3.0</v>
      </c>
      <c r="F16" s="41"/>
      <c r="G16" s="41"/>
      <c r="H16" s="40"/>
      <c r="I16" s="42"/>
      <c r="J16" s="44" t="s">
        <v>384</v>
      </c>
      <c r="K16" s="42"/>
      <c r="L16" s="130" t="s">
        <v>385</v>
      </c>
      <c r="M16" s="26" t="str">
        <f t="shared" si="1"/>
        <v>http://taeyoonchoi.com/speakers-corners/possible-futures/zine</v>
      </c>
      <c r="N16" s="13"/>
      <c r="O16" s="13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>
      <c r="A17" s="83" t="s">
        <v>347</v>
      </c>
      <c r="B17" s="44" t="s">
        <v>381</v>
      </c>
      <c r="C17" s="44" t="s">
        <v>386</v>
      </c>
      <c r="D17" s="46" t="s">
        <v>387</v>
      </c>
      <c r="E17" s="57">
        <v>3.0</v>
      </c>
      <c r="F17" s="41"/>
      <c r="G17" s="41"/>
      <c r="H17" s="40"/>
      <c r="I17" s="42"/>
      <c r="J17" s="44" t="s">
        <v>384</v>
      </c>
      <c r="K17" s="42"/>
      <c r="L17" s="42"/>
      <c r="M17" s="26" t="str">
        <f t="shared" si="1"/>
        <v>http://taeyoonchoi.com/speakers-corners/possible-futures/class</v>
      </c>
      <c r="N17" s="13"/>
      <c r="O17" s="13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>
      <c r="A18" s="83" t="s">
        <v>347</v>
      </c>
      <c r="B18" s="44" t="s">
        <v>388</v>
      </c>
      <c r="C18" s="44" t="s">
        <v>389</v>
      </c>
      <c r="D18" s="46" t="s">
        <v>390</v>
      </c>
      <c r="E18" s="57">
        <v>3.0</v>
      </c>
      <c r="F18" s="122"/>
      <c r="G18" s="122"/>
      <c r="H18" s="42"/>
      <c r="I18" s="42"/>
      <c r="J18" s="42"/>
      <c r="K18" s="42"/>
      <c r="L18" s="130" t="s">
        <v>391</v>
      </c>
      <c r="M18" s="26" t="str">
        <f t="shared" si="1"/>
        <v>http://taeyoonchoi.com/speakers-corners/protest/protest-about-protest</v>
      </c>
      <c r="N18" s="13"/>
      <c r="O18" s="13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>
      <c r="A19" s="83" t="s">
        <v>347</v>
      </c>
      <c r="B19" s="126" t="s">
        <v>364</v>
      </c>
      <c r="C19" s="44"/>
      <c r="D19" s="46"/>
      <c r="E19" s="57">
        <v>2.0</v>
      </c>
      <c r="F19" s="57"/>
      <c r="G19" s="57">
        <v>2011.0</v>
      </c>
      <c r="H19" s="44" t="s">
        <v>32</v>
      </c>
      <c r="I19" s="42"/>
      <c r="J19" s="44" t="s">
        <v>392</v>
      </c>
      <c r="K19" s="42"/>
      <c r="L19" s="130" t="s">
        <v>393</v>
      </c>
      <c r="M19" s="26" t="str">
        <f t="shared" si="1"/>
        <v>http://taeyoonchoi.com/speakers-corners/automatic-protesters</v>
      </c>
      <c r="N19" s="13"/>
      <c r="O19" s="13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>
      <c r="A20" s="83" t="s">
        <v>347</v>
      </c>
      <c r="B20" s="28" t="s">
        <v>394</v>
      </c>
      <c r="C20" s="42"/>
      <c r="D20" s="46"/>
      <c r="E20" s="44">
        <v>2.0</v>
      </c>
      <c r="F20" s="57"/>
      <c r="G20" s="57" t="s">
        <v>395</v>
      </c>
      <c r="H20" s="44" t="s">
        <v>396</v>
      </c>
      <c r="I20" s="44" t="s">
        <v>397</v>
      </c>
      <c r="J20" s="44" t="s">
        <v>398</v>
      </c>
      <c r="K20" s="42"/>
      <c r="L20" s="131" t="s">
        <v>399</v>
      </c>
      <c r="M20" s="26" t="str">
        <f t="shared" si="1"/>
        <v>http://taeyoonchoi.com/speakers-corners/anti-manifesto</v>
      </c>
      <c r="N20" s="13"/>
      <c r="O20" s="13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>
      <c r="A21" s="83" t="s">
        <v>347</v>
      </c>
      <c r="B21" s="44" t="s">
        <v>370</v>
      </c>
      <c r="C21" s="44" t="s">
        <v>400</v>
      </c>
      <c r="D21" s="46" t="s">
        <v>94</v>
      </c>
      <c r="E21" s="44">
        <v>3.0</v>
      </c>
      <c r="F21" s="57"/>
      <c r="G21" s="57">
        <v>2010.0</v>
      </c>
      <c r="H21" s="44" t="s">
        <v>74</v>
      </c>
      <c r="I21" s="44"/>
      <c r="J21" s="44" t="s">
        <v>95</v>
      </c>
      <c r="K21" s="42"/>
      <c r="L21" s="21" t="s">
        <v>401</v>
      </c>
      <c r="M21" s="26" t="str">
        <f t="shared" si="1"/>
        <v>http://taeyoonchoi.com/speakers-corners/speakers-corners-exhibition/announcement</v>
      </c>
      <c r="N21" s="13"/>
      <c r="O21" s="13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>
      <c r="A22" s="83" t="s">
        <v>347</v>
      </c>
      <c r="B22" s="44" t="s">
        <v>402</v>
      </c>
      <c r="C22" s="44"/>
      <c r="D22" s="46"/>
      <c r="E22" s="44">
        <v>2.0</v>
      </c>
      <c r="F22" s="57"/>
      <c r="G22" s="57">
        <v>2011.0</v>
      </c>
      <c r="H22" s="44" t="s">
        <v>403</v>
      </c>
      <c r="I22" s="44"/>
      <c r="J22" s="44"/>
      <c r="K22" s="42"/>
      <c r="L22" s="21" t="s">
        <v>404</v>
      </c>
      <c r="M22" s="26"/>
      <c r="N22" s="13"/>
      <c r="O22" s="13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>
      <c r="N23" s="13"/>
      <c r="O23" s="13"/>
    </row>
    <row r="24">
      <c r="N24" s="13"/>
      <c r="O24" s="13"/>
    </row>
    <row r="25">
      <c r="N25" s="13"/>
      <c r="O25" s="13"/>
    </row>
    <row r="26">
      <c r="N26" s="13"/>
      <c r="O26" s="13"/>
    </row>
    <row r="27">
      <c r="N27" s="13"/>
      <c r="O27" s="13"/>
    </row>
    <row r="28">
      <c r="N28" s="13"/>
      <c r="O28" s="13"/>
    </row>
    <row r="29">
      <c r="N29" s="13"/>
      <c r="O29" s="13"/>
    </row>
    <row r="30">
      <c r="N30" s="13"/>
      <c r="O30" s="13"/>
    </row>
    <row r="31">
      <c r="N31" s="13"/>
      <c r="O31" s="13"/>
    </row>
    <row r="32">
      <c r="N32" s="13"/>
      <c r="O32" s="13"/>
    </row>
    <row r="33">
      <c r="N33" s="13"/>
      <c r="O33" s="13"/>
    </row>
    <row r="34">
      <c r="N34" s="13"/>
      <c r="O34" s="13"/>
    </row>
    <row r="35">
      <c r="N35" s="13"/>
      <c r="O35" s="13"/>
    </row>
    <row r="36">
      <c r="N36" s="13"/>
      <c r="O36" s="13"/>
    </row>
    <row r="37">
      <c r="N37" s="13"/>
      <c r="O37" s="13"/>
    </row>
    <row r="38">
      <c r="N38" s="13"/>
      <c r="O38" s="13"/>
    </row>
    <row r="39">
      <c r="N39" s="13"/>
      <c r="O39" s="13"/>
    </row>
    <row r="40">
      <c r="N40" s="13"/>
      <c r="O40" s="13"/>
    </row>
    <row r="41">
      <c r="N41" s="13"/>
      <c r="O41" s="13"/>
    </row>
    <row r="42">
      <c r="N42" s="13"/>
      <c r="O42" s="13"/>
    </row>
    <row r="43">
      <c r="N43" s="13"/>
      <c r="O43" s="13"/>
    </row>
    <row r="44">
      <c r="N44" s="13"/>
      <c r="O44" s="13"/>
    </row>
    <row r="45">
      <c r="N45" s="13"/>
      <c r="O45" s="13"/>
    </row>
    <row r="46">
      <c r="N46" s="13"/>
      <c r="O46" s="13"/>
    </row>
    <row r="47">
      <c r="N47" s="13"/>
      <c r="O47" s="13"/>
    </row>
    <row r="48">
      <c r="N48" s="13"/>
      <c r="O48" s="13"/>
    </row>
    <row r="49">
      <c r="N49" s="13"/>
      <c r="O49" s="13"/>
    </row>
    <row r="50">
      <c r="N50" s="13"/>
      <c r="O50" s="13"/>
    </row>
    <row r="51">
      <c r="N51" s="13"/>
      <c r="O51" s="13"/>
    </row>
    <row r="52">
      <c r="N52" s="13"/>
      <c r="O52" s="13"/>
    </row>
    <row r="53">
      <c r="N53" s="13"/>
      <c r="O53" s="13"/>
    </row>
    <row r="54">
      <c r="N54" s="13"/>
      <c r="O54" s="13"/>
    </row>
    <row r="55">
      <c r="N55" s="13"/>
      <c r="O55" s="13"/>
    </row>
    <row r="56">
      <c r="N56" s="13"/>
      <c r="O56" s="13"/>
    </row>
    <row r="57">
      <c r="N57" s="13"/>
      <c r="O57" s="13"/>
    </row>
    <row r="58">
      <c r="N58" s="13"/>
      <c r="O58" s="13"/>
    </row>
    <row r="59">
      <c r="N59" s="13"/>
      <c r="O59" s="13"/>
    </row>
    <row r="60">
      <c r="N60" s="13"/>
      <c r="O60" s="13"/>
    </row>
    <row r="61">
      <c r="N61" s="13"/>
      <c r="O61" s="13"/>
    </row>
    <row r="62">
      <c r="N62" s="13"/>
      <c r="O62" s="13"/>
    </row>
    <row r="63">
      <c r="N63" s="13"/>
      <c r="O63" s="13"/>
    </row>
    <row r="64">
      <c r="N64" s="13"/>
      <c r="O64" s="13"/>
    </row>
    <row r="65">
      <c r="N65" s="13"/>
      <c r="O65" s="13"/>
    </row>
    <row r="66">
      <c r="N66" s="13"/>
      <c r="O66" s="13"/>
    </row>
    <row r="67">
      <c r="N67" s="13"/>
      <c r="O67" s="13"/>
    </row>
    <row r="68">
      <c r="N68" s="13"/>
      <c r="O68" s="13"/>
    </row>
    <row r="69">
      <c r="N69" s="13"/>
      <c r="O69" s="13"/>
    </row>
    <row r="70">
      <c r="N70" s="13"/>
      <c r="O70" s="13"/>
    </row>
    <row r="71">
      <c r="N71" s="13"/>
      <c r="O71" s="13"/>
    </row>
    <row r="72">
      <c r="N72" s="13"/>
      <c r="O72" s="13"/>
    </row>
    <row r="73">
      <c r="N73" s="13"/>
      <c r="O73" s="13"/>
    </row>
    <row r="74">
      <c r="N74" s="13"/>
      <c r="O74" s="13"/>
    </row>
    <row r="75">
      <c r="N75" s="13"/>
      <c r="O75" s="13"/>
    </row>
    <row r="76">
      <c r="N76" s="13"/>
      <c r="O76" s="13"/>
    </row>
    <row r="77">
      <c r="N77" s="13"/>
      <c r="O77" s="13"/>
    </row>
    <row r="78">
      <c r="N78" s="13"/>
      <c r="O78" s="13"/>
    </row>
    <row r="79">
      <c r="N79" s="13"/>
      <c r="O79" s="13"/>
    </row>
    <row r="80">
      <c r="N80" s="13"/>
      <c r="O80" s="13"/>
    </row>
    <row r="81">
      <c r="N81" s="13"/>
      <c r="O81" s="13"/>
    </row>
    <row r="82">
      <c r="N82" s="13"/>
      <c r="O82" s="13"/>
    </row>
    <row r="83">
      <c r="N83" s="13"/>
      <c r="O83" s="13"/>
    </row>
    <row r="84">
      <c r="N84" s="13"/>
      <c r="O84" s="13"/>
    </row>
    <row r="85">
      <c r="N85" s="13"/>
      <c r="O85" s="13"/>
    </row>
    <row r="86">
      <c r="N86" s="13"/>
      <c r="O86" s="13"/>
    </row>
    <row r="87">
      <c r="N87" s="13"/>
      <c r="O87" s="13"/>
    </row>
    <row r="88">
      <c r="N88" s="13"/>
      <c r="O88" s="13"/>
    </row>
    <row r="89">
      <c r="N89" s="13"/>
      <c r="O89" s="13"/>
    </row>
    <row r="90">
      <c r="N90" s="13"/>
      <c r="O90" s="13"/>
    </row>
    <row r="91">
      <c r="N91" s="13"/>
      <c r="O91" s="13"/>
    </row>
    <row r="92">
      <c r="N92" s="13"/>
      <c r="O92" s="13"/>
    </row>
    <row r="93">
      <c r="N93" s="13"/>
      <c r="O93" s="13"/>
    </row>
    <row r="94">
      <c r="N94" s="13"/>
      <c r="O94" s="13"/>
    </row>
    <row r="95">
      <c r="N95" s="13"/>
      <c r="O95" s="13"/>
    </row>
    <row r="96">
      <c r="N96" s="13"/>
      <c r="O96" s="13"/>
    </row>
    <row r="97">
      <c r="N97" s="13"/>
      <c r="O97" s="13"/>
    </row>
    <row r="98">
      <c r="N98" s="13"/>
      <c r="O98" s="13"/>
    </row>
    <row r="99">
      <c r="N99" s="13"/>
      <c r="O99" s="13"/>
    </row>
    <row r="100">
      <c r="N100" s="13"/>
      <c r="O100" s="13"/>
    </row>
    <row r="101">
      <c r="N101" s="13"/>
      <c r="O101" s="13"/>
    </row>
    <row r="102">
      <c r="N102" s="13"/>
      <c r="O102" s="13"/>
    </row>
    <row r="103">
      <c r="N103" s="13"/>
      <c r="O103" s="13"/>
    </row>
    <row r="104">
      <c r="N104" s="13"/>
      <c r="O104" s="13"/>
    </row>
    <row r="105">
      <c r="N105" s="13"/>
      <c r="O105" s="13"/>
    </row>
    <row r="106">
      <c r="N106" s="13"/>
      <c r="O106" s="13"/>
    </row>
    <row r="107">
      <c r="N107" s="13"/>
      <c r="O107" s="13"/>
    </row>
    <row r="108">
      <c r="N108" s="13"/>
      <c r="O108" s="13"/>
    </row>
    <row r="109">
      <c r="N109" s="13"/>
      <c r="O109" s="13"/>
    </row>
    <row r="110">
      <c r="N110" s="13"/>
      <c r="O110" s="13"/>
    </row>
    <row r="111">
      <c r="N111" s="13"/>
      <c r="O111" s="13"/>
    </row>
    <row r="112">
      <c r="N112" s="13"/>
      <c r="O112" s="13"/>
    </row>
    <row r="113">
      <c r="N113" s="13"/>
      <c r="O113" s="13"/>
    </row>
    <row r="114">
      <c r="N114" s="13"/>
      <c r="O114" s="13"/>
    </row>
    <row r="115">
      <c r="N115" s="13"/>
      <c r="O115" s="13"/>
    </row>
    <row r="116">
      <c r="N116" s="13"/>
      <c r="O116" s="13"/>
    </row>
    <row r="117">
      <c r="N117" s="13"/>
      <c r="O117" s="13"/>
    </row>
    <row r="118">
      <c r="N118" s="13"/>
      <c r="O118" s="13"/>
    </row>
    <row r="119">
      <c r="N119" s="13"/>
      <c r="O119" s="13"/>
    </row>
    <row r="120">
      <c r="N120" s="13"/>
      <c r="O120" s="13"/>
    </row>
    <row r="121">
      <c r="N121" s="13"/>
      <c r="O121" s="13"/>
    </row>
    <row r="122">
      <c r="N122" s="13"/>
      <c r="O122" s="13"/>
    </row>
    <row r="123">
      <c r="N123" s="13"/>
      <c r="O123" s="13"/>
    </row>
    <row r="124">
      <c r="N124" s="13"/>
      <c r="O124" s="13"/>
    </row>
    <row r="125">
      <c r="N125" s="13"/>
      <c r="O125" s="13"/>
    </row>
    <row r="126">
      <c r="N126" s="13"/>
      <c r="O126" s="13"/>
    </row>
    <row r="127">
      <c r="N127" s="13"/>
      <c r="O127" s="13"/>
    </row>
    <row r="128">
      <c r="N128" s="13"/>
      <c r="O128" s="13"/>
    </row>
    <row r="129">
      <c r="N129" s="13"/>
      <c r="O129" s="13"/>
    </row>
    <row r="130">
      <c r="N130" s="13"/>
      <c r="O130" s="13"/>
    </row>
    <row r="131">
      <c r="N131" s="13"/>
      <c r="O131" s="13"/>
    </row>
    <row r="132">
      <c r="N132" s="13"/>
      <c r="O132" s="13"/>
    </row>
    <row r="133">
      <c r="N133" s="13"/>
      <c r="O133" s="13"/>
    </row>
    <row r="134">
      <c r="N134" s="13"/>
      <c r="O134" s="13"/>
    </row>
    <row r="135">
      <c r="N135" s="13"/>
      <c r="O135" s="13"/>
    </row>
    <row r="136">
      <c r="N136" s="13"/>
      <c r="O136" s="13"/>
    </row>
    <row r="137">
      <c r="N137" s="13"/>
      <c r="O137" s="13"/>
    </row>
    <row r="138">
      <c r="N138" s="13"/>
      <c r="O138" s="13"/>
    </row>
    <row r="139">
      <c r="N139" s="13"/>
      <c r="O139" s="13"/>
    </row>
    <row r="140">
      <c r="N140" s="13"/>
      <c r="O140" s="13"/>
    </row>
    <row r="141">
      <c r="N141" s="13"/>
      <c r="O141" s="13"/>
    </row>
    <row r="142">
      <c r="N142" s="13"/>
      <c r="O142" s="13"/>
    </row>
    <row r="143">
      <c r="N143" s="13"/>
      <c r="O143" s="13"/>
    </row>
    <row r="144">
      <c r="N144" s="13"/>
      <c r="O144" s="13"/>
    </row>
    <row r="145">
      <c r="N145" s="13"/>
      <c r="O145" s="13"/>
    </row>
    <row r="146">
      <c r="N146" s="13"/>
      <c r="O146" s="13"/>
    </row>
    <row r="147">
      <c r="N147" s="13"/>
      <c r="O147" s="13"/>
    </row>
    <row r="148">
      <c r="N148" s="13"/>
      <c r="O148" s="13"/>
    </row>
    <row r="149">
      <c r="N149" s="13"/>
      <c r="O149" s="13"/>
    </row>
    <row r="150">
      <c r="N150" s="13"/>
      <c r="O150" s="13"/>
    </row>
    <row r="151">
      <c r="N151" s="13"/>
      <c r="O151" s="13"/>
    </row>
    <row r="152">
      <c r="N152" s="13"/>
      <c r="O152" s="13"/>
    </row>
    <row r="153">
      <c r="N153" s="13"/>
      <c r="O153" s="13"/>
    </row>
    <row r="154">
      <c r="N154" s="13"/>
      <c r="O154" s="13"/>
    </row>
    <row r="155">
      <c r="N155" s="13"/>
      <c r="O155" s="13"/>
    </row>
    <row r="156">
      <c r="N156" s="13"/>
      <c r="O156" s="13"/>
    </row>
    <row r="157">
      <c r="N157" s="13"/>
      <c r="O157" s="13"/>
    </row>
    <row r="158">
      <c r="N158" s="13"/>
      <c r="O158" s="13"/>
    </row>
    <row r="159">
      <c r="N159" s="13"/>
      <c r="O159" s="13"/>
    </row>
    <row r="160">
      <c r="N160" s="13"/>
      <c r="O160" s="13"/>
    </row>
    <row r="161">
      <c r="N161" s="13"/>
      <c r="O161" s="13"/>
    </row>
    <row r="162">
      <c r="N162" s="13"/>
      <c r="O162" s="13"/>
    </row>
    <row r="163">
      <c r="N163" s="13"/>
      <c r="O163" s="13"/>
    </row>
    <row r="164">
      <c r="N164" s="13"/>
      <c r="O164" s="13"/>
    </row>
    <row r="165">
      <c r="N165" s="13"/>
      <c r="O165" s="13"/>
    </row>
    <row r="166">
      <c r="N166" s="13"/>
      <c r="O166" s="13"/>
    </row>
    <row r="167">
      <c r="N167" s="13"/>
      <c r="O167" s="13"/>
    </row>
    <row r="168">
      <c r="N168" s="13"/>
      <c r="O168" s="13"/>
    </row>
    <row r="169">
      <c r="N169" s="13"/>
      <c r="O169" s="13"/>
    </row>
    <row r="170">
      <c r="N170" s="13"/>
      <c r="O170" s="13"/>
    </row>
    <row r="171">
      <c r="N171" s="13"/>
      <c r="O171" s="13"/>
    </row>
    <row r="172">
      <c r="N172" s="13"/>
      <c r="O172" s="13"/>
    </row>
    <row r="173">
      <c r="N173" s="13"/>
      <c r="O173" s="13"/>
    </row>
    <row r="174">
      <c r="N174" s="13"/>
      <c r="O174" s="13"/>
    </row>
    <row r="175">
      <c r="N175" s="13"/>
      <c r="O175" s="13"/>
    </row>
    <row r="176">
      <c r="N176" s="13"/>
      <c r="O176" s="13"/>
    </row>
    <row r="177">
      <c r="N177" s="13"/>
      <c r="O177" s="13"/>
    </row>
    <row r="178">
      <c r="N178" s="13"/>
      <c r="O178" s="13"/>
    </row>
    <row r="179">
      <c r="N179" s="13"/>
      <c r="O179" s="13"/>
    </row>
    <row r="180">
      <c r="N180" s="13"/>
      <c r="O180" s="13"/>
    </row>
    <row r="181">
      <c r="N181" s="13"/>
      <c r="O181" s="13"/>
    </row>
    <row r="182">
      <c r="N182" s="13"/>
      <c r="O182" s="13"/>
    </row>
    <row r="183">
      <c r="N183" s="13"/>
      <c r="O183" s="13"/>
    </row>
    <row r="184">
      <c r="N184" s="13"/>
      <c r="O184" s="13"/>
    </row>
    <row r="185">
      <c r="N185" s="13"/>
      <c r="O185" s="13"/>
    </row>
    <row r="186">
      <c r="N186" s="13"/>
      <c r="O186" s="13"/>
    </row>
    <row r="187">
      <c r="N187" s="13"/>
      <c r="O187" s="13"/>
    </row>
    <row r="188">
      <c r="N188" s="13"/>
      <c r="O188" s="13"/>
    </row>
    <row r="189">
      <c r="N189" s="13"/>
      <c r="O189" s="13"/>
    </row>
    <row r="190">
      <c r="N190" s="13"/>
      <c r="O190" s="13"/>
    </row>
    <row r="191">
      <c r="N191" s="13"/>
      <c r="O191" s="13"/>
    </row>
    <row r="192">
      <c r="N192" s="13"/>
      <c r="O192" s="13"/>
    </row>
    <row r="193">
      <c r="N193" s="13"/>
      <c r="O193" s="13"/>
    </row>
    <row r="194">
      <c r="N194" s="13"/>
      <c r="O194" s="13"/>
    </row>
    <row r="195">
      <c r="N195" s="13"/>
      <c r="O195" s="13"/>
    </row>
    <row r="196">
      <c r="N196" s="13"/>
      <c r="O196" s="13"/>
    </row>
    <row r="197">
      <c r="N197" s="13"/>
      <c r="O197" s="13"/>
    </row>
    <row r="198">
      <c r="N198" s="13"/>
      <c r="O198" s="13"/>
    </row>
    <row r="199">
      <c r="N199" s="13"/>
      <c r="O199" s="13"/>
    </row>
    <row r="200">
      <c r="N200" s="13"/>
      <c r="O200" s="13"/>
    </row>
    <row r="201">
      <c r="N201" s="13"/>
      <c r="O201" s="13"/>
    </row>
    <row r="202">
      <c r="N202" s="13"/>
      <c r="O202" s="13"/>
    </row>
    <row r="203">
      <c r="N203" s="13"/>
      <c r="O203" s="13"/>
    </row>
    <row r="204">
      <c r="N204" s="13"/>
      <c r="O204" s="13"/>
    </row>
    <row r="205">
      <c r="N205" s="13"/>
      <c r="O205" s="13"/>
    </row>
    <row r="206">
      <c r="N206" s="13"/>
      <c r="O206" s="13"/>
    </row>
    <row r="207">
      <c r="N207" s="13"/>
      <c r="O207" s="13"/>
    </row>
    <row r="208">
      <c r="N208" s="13"/>
      <c r="O208" s="13"/>
    </row>
    <row r="209">
      <c r="N209" s="13"/>
      <c r="O209" s="13"/>
    </row>
    <row r="210">
      <c r="N210" s="13"/>
      <c r="O210" s="13"/>
    </row>
    <row r="211">
      <c r="N211" s="13"/>
      <c r="O211" s="13"/>
    </row>
    <row r="212">
      <c r="N212" s="13"/>
      <c r="O212" s="13"/>
    </row>
    <row r="213">
      <c r="N213" s="13"/>
      <c r="O213" s="13"/>
    </row>
    <row r="214">
      <c r="N214" s="13"/>
      <c r="O214" s="13"/>
    </row>
    <row r="215">
      <c r="N215" s="13"/>
      <c r="O215" s="13"/>
    </row>
    <row r="216">
      <c r="N216" s="13"/>
      <c r="O216" s="13"/>
    </row>
    <row r="217">
      <c r="N217" s="13"/>
      <c r="O217" s="13"/>
    </row>
    <row r="218">
      <c r="N218" s="13"/>
      <c r="O218" s="13"/>
    </row>
    <row r="219">
      <c r="N219" s="13"/>
      <c r="O219" s="13"/>
    </row>
    <row r="220">
      <c r="N220" s="13"/>
      <c r="O220" s="13"/>
    </row>
    <row r="221">
      <c r="N221" s="13"/>
      <c r="O221" s="13"/>
    </row>
    <row r="222">
      <c r="N222" s="13"/>
      <c r="O222" s="13"/>
    </row>
    <row r="223">
      <c r="N223" s="13"/>
      <c r="O223" s="13"/>
    </row>
    <row r="224">
      <c r="N224" s="13"/>
      <c r="O224" s="13"/>
    </row>
    <row r="225">
      <c r="N225" s="13"/>
      <c r="O225" s="13"/>
    </row>
    <row r="226">
      <c r="N226" s="13"/>
      <c r="O226" s="13"/>
    </row>
    <row r="227">
      <c r="N227" s="13"/>
      <c r="O227" s="13"/>
    </row>
    <row r="228">
      <c r="N228" s="13"/>
      <c r="O228" s="13"/>
    </row>
    <row r="229">
      <c r="N229" s="13"/>
      <c r="O229" s="13"/>
    </row>
    <row r="230">
      <c r="N230" s="13"/>
      <c r="O230" s="13"/>
    </row>
    <row r="231">
      <c r="N231" s="13"/>
      <c r="O231" s="13"/>
    </row>
    <row r="232">
      <c r="N232" s="13"/>
      <c r="O232" s="13"/>
    </row>
    <row r="233">
      <c r="N233" s="13"/>
      <c r="O233" s="13"/>
    </row>
    <row r="234">
      <c r="N234" s="13"/>
      <c r="O234" s="13"/>
    </row>
    <row r="235">
      <c r="N235" s="13"/>
      <c r="O235" s="13"/>
    </row>
    <row r="236">
      <c r="N236" s="13"/>
      <c r="O236" s="13"/>
    </row>
    <row r="237">
      <c r="N237" s="13"/>
      <c r="O237" s="13"/>
    </row>
    <row r="238">
      <c r="N238" s="13"/>
      <c r="O238" s="13"/>
    </row>
    <row r="239">
      <c r="N239" s="13"/>
      <c r="O239" s="13"/>
    </row>
    <row r="240">
      <c r="N240" s="13"/>
      <c r="O240" s="13"/>
    </row>
    <row r="241">
      <c r="N241" s="13"/>
      <c r="O241" s="13"/>
    </row>
    <row r="242">
      <c r="N242" s="13"/>
      <c r="O242" s="13"/>
    </row>
    <row r="243">
      <c r="N243" s="13"/>
      <c r="O243" s="13"/>
    </row>
    <row r="244">
      <c r="N244" s="13"/>
      <c r="O244" s="13"/>
    </row>
    <row r="245">
      <c r="N245" s="13"/>
      <c r="O245" s="13"/>
    </row>
    <row r="246">
      <c r="N246" s="13"/>
      <c r="O246" s="13"/>
    </row>
    <row r="247">
      <c r="N247" s="13"/>
      <c r="O247" s="13"/>
    </row>
    <row r="248">
      <c r="N248" s="13"/>
      <c r="O248" s="13"/>
    </row>
    <row r="249">
      <c r="N249" s="13"/>
      <c r="O249" s="13"/>
    </row>
    <row r="250">
      <c r="N250" s="13"/>
      <c r="O250" s="13"/>
    </row>
    <row r="251">
      <c r="N251" s="13"/>
      <c r="O251" s="13"/>
    </row>
    <row r="252">
      <c r="N252" s="13"/>
      <c r="O252" s="13"/>
    </row>
    <row r="253">
      <c r="N253" s="13"/>
      <c r="O253" s="13"/>
    </row>
    <row r="254">
      <c r="N254" s="13"/>
      <c r="O254" s="13"/>
    </row>
    <row r="255">
      <c r="N255" s="13"/>
      <c r="O255" s="13"/>
    </row>
    <row r="256">
      <c r="N256" s="13"/>
      <c r="O256" s="13"/>
    </row>
    <row r="257">
      <c r="N257" s="13"/>
      <c r="O257" s="13"/>
    </row>
    <row r="258">
      <c r="N258" s="13"/>
      <c r="O258" s="13"/>
    </row>
    <row r="259">
      <c r="N259" s="13"/>
      <c r="O259" s="13"/>
    </row>
    <row r="260">
      <c r="N260" s="13"/>
      <c r="O260" s="13"/>
    </row>
    <row r="261">
      <c r="N261" s="13"/>
      <c r="O261" s="13"/>
    </row>
    <row r="262">
      <c r="N262" s="13"/>
      <c r="O262" s="13"/>
    </row>
    <row r="263">
      <c r="N263" s="13"/>
      <c r="O263" s="13"/>
    </row>
    <row r="264">
      <c r="N264" s="13"/>
      <c r="O264" s="13"/>
    </row>
    <row r="265">
      <c r="N265" s="13"/>
      <c r="O265" s="13"/>
    </row>
    <row r="266">
      <c r="N266" s="13"/>
      <c r="O266" s="13"/>
    </row>
    <row r="267">
      <c r="N267" s="13"/>
      <c r="O267" s="13"/>
    </row>
    <row r="268">
      <c r="N268" s="13"/>
      <c r="O268" s="13"/>
    </row>
    <row r="269">
      <c r="N269" s="13"/>
      <c r="O269" s="13"/>
    </row>
    <row r="270">
      <c r="N270" s="13"/>
      <c r="O270" s="13"/>
    </row>
    <row r="271">
      <c r="N271" s="13"/>
      <c r="O271" s="13"/>
    </row>
    <row r="272">
      <c r="N272" s="13"/>
      <c r="O272" s="13"/>
    </row>
    <row r="273">
      <c r="N273" s="13"/>
      <c r="O273" s="13"/>
    </row>
    <row r="274">
      <c r="N274" s="13"/>
      <c r="O274" s="13"/>
    </row>
    <row r="275">
      <c r="N275" s="13"/>
      <c r="O275" s="13"/>
    </row>
    <row r="276">
      <c r="N276" s="13"/>
      <c r="O276" s="13"/>
    </row>
    <row r="277">
      <c r="N277" s="13"/>
      <c r="O277" s="13"/>
    </row>
    <row r="278">
      <c r="N278" s="13"/>
      <c r="O278" s="13"/>
    </row>
    <row r="279">
      <c r="N279" s="13"/>
      <c r="O279" s="13"/>
    </row>
    <row r="280">
      <c r="N280" s="13"/>
      <c r="O280" s="13"/>
    </row>
    <row r="281">
      <c r="N281" s="13"/>
      <c r="O281" s="13"/>
    </row>
    <row r="282">
      <c r="N282" s="13"/>
      <c r="O282" s="13"/>
    </row>
    <row r="283">
      <c r="N283" s="13"/>
      <c r="O283" s="13"/>
    </row>
    <row r="284">
      <c r="N284" s="13"/>
      <c r="O284" s="13"/>
    </row>
    <row r="285">
      <c r="N285" s="13"/>
      <c r="O285" s="13"/>
    </row>
    <row r="286">
      <c r="N286" s="13"/>
      <c r="O286" s="13"/>
    </row>
    <row r="287">
      <c r="N287" s="13"/>
      <c r="O287" s="13"/>
    </row>
    <row r="288">
      <c r="N288" s="13"/>
      <c r="O288" s="13"/>
    </row>
    <row r="289">
      <c r="N289" s="13"/>
      <c r="O289" s="13"/>
    </row>
    <row r="290">
      <c r="N290" s="13"/>
      <c r="O290" s="13"/>
    </row>
    <row r="291">
      <c r="N291" s="13"/>
      <c r="O291" s="13"/>
    </row>
    <row r="292">
      <c r="N292" s="13"/>
      <c r="O292" s="13"/>
    </row>
    <row r="293">
      <c r="N293" s="13"/>
      <c r="O293" s="13"/>
    </row>
    <row r="294">
      <c r="N294" s="13"/>
      <c r="O294" s="13"/>
    </row>
    <row r="295">
      <c r="N295" s="13"/>
      <c r="O295" s="13"/>
    </row>
    <row r="296">
      <c r="N296" s="13"/>
      <c r="O296" s="13"/>
    </row>
    <row r="297">
      <c r="N297" s="13"/>
      <c r="O297" s="13"/>
    </row>
    <row r="298">
      <c r="N298" s="13"/>
      <c r="O298" s="13"/>
    </row>
    <row r="299">
      <c r="N299" s="13"/>
      <c r="O299" s="13"/>
    </row>
    <row r="300">
      <c r="N300" s="13"/>
      <c r="O300" s="13"/>
    </row>
    <row r="301">
      <c r="N301" s="13"/>
      <c r="O301" s="13"/>
    </row>
    <row r="302">
      <c r="N302" s="13"/>
      <c r="O302" s="13"/>
    </row>
    <row r="303">
      <c r="N303" s="13"/>
      <c r="O303" s="13"/>
    </row>
    <row r="304">
      <c r="N304" s="13"/>
      <c r="O304" s="13"/>
    </row>
    <row r="305">
      <c r="N305" s="13"/>
      <c r="O305" s="13"/>
    </row>
    <row r="306">
      <c r="N306" s="13"/>
      <c r="O306" s="13"/>
    </row>
    <row r="307">
      <c r="N307" s="13"/>
      <c r="O307" s="13"/>
    </row>
    <row r="308">
      <c r="N308" s="13"/>
      <c r="O308" s="13"/>
    </row>
    <row r="309">
      <c r="N309" s="13"/>
      <c r="O309" s="13"/>
    </row>
    <row r="310">
      <c r="N310" s="13"/>
      <c r="O310" s="13"/>
    </row>
    <row r="311">
      <c r="N311" s="13"/>
      <c r="O311" s="13"/>
    </row>
    <row r="312">
      <c r="N312" s="13"/>
      <c r="O312" s="13"/>
    </row>
    <row r="313">
      <c r="N313" s="13"/>
      <c r="O313" s="13"/>
    </row>
    <row r="314">
      <c r="N314" s="13"/>
      <c r="O314" s="13"/>
    </row>
    <row r="315">
      <c r="N315" s="13"/>
      <c r="O315" s="13"/>
    </row>
    <row r="316">
      <c r="N316" s="13"/>
      <c r="O316" s="13"/>
    </row>
    <row r="317">
      <c r="N317" s="13"/>
      <c r="O317" s="13"/>
    </row>
    <row r="318">
      <c r="N318" s="13"/>
      <c r="O318" s="13"/>
    </row>
    <row r="319">
      <c r="N319" s="13"/>
      <c r="O319" s="13"/>
    </row>
    <row r="320">
      <c r="N320" s="13"/>
      <c r="O320" s="13"/>
    </row>
    <row r="321">
      <c r="N321" s="13"/>
      <c r="O321" s="13"/>
    </row>
    <row r="322">
      <c r="N322" s="13"/>
      <c r="O322" s="13"/>
    </row>
    <row r="323">
      <c r="N323" s="13"/>
      <c r="O323" s="13"/>
    </row>
    <row r="324">
      <c r="N324" s="13"/>
      <c r="O324" s="13"/>
    </row>
    <row r="325">
      <c r="N325" s="13"/>
      <c r="O325" s="13"/>
    </row>
    <row r="326">
      <c r="N326" s="13"/>
      <c r="O326" s="13"/>
    </row>
    <row r="327">
      <c r="N327" s="13"/>
      <c r="O327" s="13"/>
    </row>
    <row r="328">
      <c r="N328" s="13"/>
      <c r="O328" s="13"/>
    </row>
    <row r="329">
      <c r="N329" s="13"/>
      <c r="O329" s="13"/>
    </row>
    <row r="330">
      <c r="N330" s="13"/>
      <c r="O330" s="13"/>
    </row>
    <row r="331">
      <c r="N331" s="13"/>
      <c r="O331" s="13"/>
    </row>
    <row r="332">
      <c r="N332" s="13"/>
      <c r="O332" s="13"/>
    </row>
    <row r="333">
      <c r="N333" s="13"/>
      <c r="O333" s="13"/>
    </row>
    <row r="334">
      <c r="N334" s="13"/>
      <c r="O334" s="13"/>
    </row>
    <row r="335">
      <c r="N335" s="13"/>
      <c r="O335" s="13"/>
    </row>
    <row r="336">
      <c r="N336" s="13"/>
      <c r="O336" s="13"/>
    </row>
    <row r="337">
      <c r="N337" s="13"/>
      <c r="O337" s="13"/>
    </row>
    <row r="338">
      <c r="N338" s="13"/>
      <c r="O338" s="13"/>
    </row>
    <row r="339">
      <c r="N339" s="13"/>
      <c r="O339" s="13"/>
    </row>
    <row r="340">
      <c r="N340" s="13"/>
      <c r="O340" s="13"/>
    </row>
    <row r="341">
      <c r="N341" s="13"/>
      <c r="O341" s="13"/>
    </row>
    <row r="342">
      <c r="N342" s="13"/>
      <c r="O342" s="13"/>
    </row>
    <row r="343">
      <c r="N343" s="13"/>
      <c r="O343" s="13"/>
    </row>
    <row r="344">
      <c r="N344" s="13"/>
      <c r="O344" s="13"/>
    </row>
    <row r="345">
      <c r="N345" s="13"/>
      <c r="O345" s="13"/>
    </row>
    <row r="346">
      <c r="N346" s="13"/>
      <c r="O346" s="13"/>
    </row>
    <row r="347">
      <c r="N347" s="13"/>
      <c r="O347" s="13"/>
    </row>
    <row r="348">
      <c r="N348" s="13"/>
      <c r="O348" s="13"/>
    </row>
    <row r="349">
      <c r="N349" s="13"/>
      <c r="O349" s="13"/>
    </row>
    <row r="350">
      <c r="N350" s="13"/>
      <c r="O350" s="13"/>
    </row>
    <row r="351">
      <c r="N351" s="13"/>
      <c r="O351" s="13"/>
    </row>
    <row r="352">
      <c r="N352" s="13"/>
      <c r="O352" s="13"/>
    </row>
    <row r="353">
      <c r="N353" s="13"/>
      <c r="O353" s="13"/>
    </row>
    <row r="354">
      <c r="N354" s="13"/>
      <c r="O354" s="13"/>
    </row>
    <row r="355">
      <c r="N355" s="13"/>
      <c r="O355" s="13"/>
    </row>
    <row r="356">
      <c r="N356" s="13"/>
      <c r="O356" s="13"/>
    </row>
    <row r="357">
      <c r="N357" s="13"/>
      <c r="O357" s="13"/>
    </row>
    <row r="358">
      <c r="N358" s="13"/>
      <c r="O358" s="13"/>
    </row>
    <row r="359">
      <c r="N359" s="13"/>
      <c r="O359" s="13"/>
    </row>
    <row r="360">
      <c r="N360" s="13"/>
      <c r="O360" s="13"/>
    </row>
    <row r="361">
      <c r="N361" s="13"/>
      <c r="O361" s="13"/>
    </row>
    <row r="362">
      <c r="N362" s="13"/>
      <c r="O362" s="13"/>
    </row>
    <row r="363">
      <c r="N363" s="13"/>
      <c r="O363" s="13"/>
    </row>
    <row r="364">
      <c r="N364" s="13"/>
      <c r="O364" s="13"/>
    </row>
    <row r="365">
      <c r="N365" s="13"/>
      <c r="O365" s="13"/>
    </row>
    <row r="366">
      <c r="N366" s="13"/>
      <c r="O366" s="13"/>
    </row>
    <row r="367">
      <c r="N367" s="13"/>
      <c r="O367" s="13"/>
    </row>
    <row r="368">
      <c r="N368" s="13"/>
      <c r="O368" s="13"/>
    </row>
    <row r="369">
      <c r="N369" s="13"/>
      <c r="O369" s="13"/>
    </row>
    <row r="370">
      <c r="N370" s="13"/>
      <c r="O370" s="13"/>
    </row>
    <row r="371">
      <c r="N371" s="13"/>
      <c r="O371" s="13"/>
    </row>
    <row r="372">
      <c r="N372" s="13"/>
      <c r="O372" s="13"/>
    </row>
    <row r="373">
      <c r="N373" s="13"/>
      <c r="O373" s="13"/>
    </row>
    <row r="374">
      <c r="N374" s="13"/>
      <c r="O374" s="13"/>
    </row>
    <row r="375">
      <c r="N375" s="13"/>
      <c r="O375" s="13"/>
    </row>
    <row r="376">
      <c r="N376" s="13"/>
      <c r="O376" s="13"/>
    </row>
    <row r="377">
      <c r="N377" s="13"/>
      <c r="O377" s="13"/>
    </row>
    <row r="378">
      <c r="N378" s="13"/>
      <c r="O378" s="13"/>
    </row>
    <row r="379">
      <c r="N379" s="13"/>
      <c r="O379" s="13"/>
    </row>
    <row r="380">
      <c r="N380" s="13"/>
      <c r="O380" s="13"/>
    </row>
    <row r="381">
      <c r="N381" s="13"/>
      <c r="O381" s="13"/>
    </row>
    <row r="382">
      <c r="N382" s="13"/>
      <c r="O382" s="13"/>
    </row>
    <row r="383">
      <c r="N383" s="13"/>
      <c r="O383" s="13"/>
    </row>
    <row r="384">
      <c r="N384" s="13"/>
      <c r="O384" s="13"/>
    </row>
    <row r="385">
      <c r="N385" s="13"/>
      <c r="O385" s="13"/>
    </row>
    <row r="386">
      <c r="N386" s="13"/>
      <c r="O386" s="13"/>
    </row>
    <row r="387">
      <c r="N387" s="13"/>
      <c r="O387" s="13"/>
    </row>
    <row r="388">
      <c r="N388" s="13"/>
      <c r="O388" s="13"/>
    </row>
    <row r="389">
      <c r="N389" s="13"/>
      <c r="O389" s="13"/>
    </row>
    <row r="390">
      <c r="N390" s="13"/>
      <c r="O390" s="13"/>
    </row>
    <row r="391">
      <c r="N391" s="13"/>
      <c r="O391" s="13"/>
    </row>
    <row r="392">
      <c r="N392" s="13"/>
      <c r="O392" s="13"/>
    </row>
    <row r="393">
      <c r="N393" s="13"/>
      <c r="O393" s="13"/>
    </row>
    <row r="394">
      <c r="N394" s="13"/>
      <c r="O394" s="13"/>
    </row>
    <row r="395">
      <c r="N395" s="13"/>
      <c r="O395" s="13"/>
    </row>
    <row r="396">
      <c r="N396" s="13"/>
      <c r="O396" s="13"/>
    </row>
    <row r="397">
      <c r="N397" s="13"/>
      <c r="O397" s="13"/>
    </row>
    <row r="398">
      <c r="N398" s="13"/>
      <c r="O398" s="13"/>
    </row>
    <row r="399">
      <c r="N399" s="13"/>
      <c r="O399" s="13"/>
    </row>
    <row r="400">
      <c r="N400" s="13"/>
      <c r="O400" s="13"/>
    </row>
    <row r="401">
      <c r="N401" s="13"/>
      <c r="O401" s="13"/>
    </row>
    <row r="402">
      <c r="N402" s="13"/>
      <c r="O402" s="13"/>
    </row>
    <row r="403">
      <c r="N403" s="13"/>
      <c r="O403" s="13"/>
    </row>
    <row r="404">
      <c r="N404" s="13"/>
      <c r="O404" s="13"/>
    </row>
    <row r="405">
      <c r="N405" s="13"/>
      <c r="O405" s="13"/>
    </row>
    <row r="406">
      <c r="N406" s="13"/>
      <c r="O406" s="13"/>
    </row>
    <row r="407">
      <c r="N407" s="13"/>
      <c r="O407" s="13"/>
    </row>
    <row r="408">
      <c r="N408" s="13"/>
      <c r="O408" s="13"/>
    </row>
    <row r="409">
      <c r="N409" s="13"/>
      <c r="O409" s="13"/>
    </row>
    <row r="410">
      <c r="N410" s="13"/>
      <c r="O410" s="13"/>
    </row>
    <row r="411">
      <c r="N411" s="13"/>
      <c r="O411" s="13"/>
    </row>
    <row r="412">
      <c r="N412" s="13"/>
      <c r="O412" s="13"/>
    </row>
    <row r="413">
      <c r="N413" s="13"/>
      <c r="O413" s="13"/>
    </row>
    <row r="414">
      <c r="N414" s="13"/>
      <c r="O414" s="13"/>
    </row>
    <row r="415">
      <c r="N415" s="13"/>
      <c r="O415" s="13"/>
    </row>
    <row r="416">
      <c r="N416" s="13"/>
      <c r="O416" s="13"/>
    </row>
    <row r="417">
      <c r="N417" s="13"/>
      <c r="O417" s="13"/>
    </row>
    <row r="418">
      <c r="N418" s="13"/>
      <c r="O418" s="13"/>
    </row>
    <row r="419">
      <c r="N419" s="13"/>
      <c r="O419" s="13"/>
    </row>
    <row r="420">
      <c r="N420" s="13"/>
      <c r="O420" s="13"/>
    </row>
    <row r="421">
      <c r="N421" s="13"/>
      <c r="O421" s="13"/>
    </row>
    <row r="422">
      <c r="N422" s="13"/>
      <c r="O422" s="13"/>
    </row>
    <row r="423">
      <c r="N423" s="13"/>
      <c r="O423" s="13"/>
    </row>
    <row r="424">
      <c r="N424" s="13"/>
      <c r="O424" s="13"/>
    </row>
    <row r="425">
      <c r="N425" s="13"/>
      <c r="O425" s="13"/>
    </row>
    <row r="426">
      <c r="N426" s="13"/>
      <c r="O426" s="13"/>
    </row>
    <row r="427">
      <c r="N427" s="13"/>
      <c r="O427" s="13"/>
    </row>
    <row r="428">
      <c r="N428" s="13"/>
      <c r="O428" s="13"/>
    </row>
    <row r="429">
      <c r="N429" s="13"/>
      <c r="O429" s="13"/>
    </row>
    <row r="430">
      <c r="N430" s="13"/>
      <c r="O430" s="13"/>
    </row>
    <row r="431">
      <c r="N431" s="13"/>
      <c r="O431" s="13"/>
    </row>
    <row r="432">
      <c r="N432" s="13"/>
      <c r="O432" s="13"/>
    </row>
    <row r="433">
      <c r="N433" s="13"/>
      <c r="O433" s="13"/>
    </row>
    <row r="434">
      <c r="N434" s="13"/>
      <c r="O434" s="13"/>
    </row>
    <row r="435">
      <c r="N435" s="13"/>
      <c r="O435" s="13"/>
    </row>
    <row r="436">
      <c r="N436" s="13"/>
      <c r="O436" s="13"/>
    </row>
    <row r="437">
      <c r="N437" s="13"/>
      <c r="O437" s="13"/>
    </row>
    <row r="438">
      <c r="N438" s="13"/>
      <c r="O438" s="13"/>
    </row>
    <row r="439">
      <c r="N439" s="13"/>
      <c r="O439" s="13"/>
    </row>
    <row r="440">
      <c r="N440" s="13"/>
      <c r="O440" s="13"/>
    </row>
    <row r="441">
      <c r="N441" s="13"/>
      <c r="O441" s="13"/>
    </row>
    <row r="442">
      <c r="N442" s="13"/>
      <c r="O442" s="13"/>
    </row>
    <row r="443">
      <c r="N443" s="13"/>
      <c r="O443" s="13"/>
    </row>
    <row r="444">
      <c r="N444" s="13"/>
      <c r="O444" s="13"/>
    </row>
    <row r="445">
      <c r="N445" s="13"/>
      <c r="O445" s="13"/>
    </row>
    <row r="446">
      <c r="N446" s="13"/>
      <c r="O446" s="13"/>
    </row>
    <row r="447">
      <c r="N447" s="13"/>
      <c r="O447" s="13"/>
    </row>
    <row r="448">
      <c r="N448" s="13"/>
      <c r="O448" s="13"/>
    </row>
    <row r="449">
      <c r="N449" s="13"/>
      <c r="O449" s="13"/>
    </row>
    <row r="450">
      <c r="N450" s="13"/>
      <c r="O450" s="13"/>
    </row>
    <row r="451">
      <c r="N451" s="13"/>
      <c r="O451" s="13"/>
    </row>
    <row r="452">
      <c r="N452" s="13"/>
      <c r="O452" s="13"/>
    </row>
    <row r="453">
      <c r="N453" s="13"/>
      <c r="O453" s="13"/>
    </row>
    <row r="454">
      <c r="N454" s="13"/>
      <c r="O454" s="13"/>
    </row>
    <row r="455">
      <c r="N455" s="13"/>
      <c r="O455" s="13"/>
    </row>
    <row r="456">
      <c r="N456" s="13"/>
      <c r="O456" s="13"/>
    </row>
    <row r="457">
      <c r="N457" s="13"/>
      <c r="O457" s="13"/>
    </row>
    <row r="458">
      <c r="N458" s="13"/>
      <c r="O458" s="13"/>
    </row>
    <row r="459">
      <c r="N459" s="13"/>
      <c r="O459" s="13"/>
    </row>
    <row r="460">
      <c r="N460" s="13"/>
      <c r="O460" s="13"/>
    </row>
    <row r="461">
      <c r="N461" s="13"/>
      <c r="O461" s="13"/>
    </row>
    <row r="462">
      <c r="N462" s="13"/>
      <c r="O462" s="13"/>
    </row>
    <row r="463">
      <c r="N463" s="13"/>
      <c r="O463" s="13"/>
    </row>
    <row r="464">
      <c r="N464" s="13"/>
      <c r="O464" s="13"/>
    </row>
    <row r="465">
      <c r="N465" s="13"/>
      <c r="O465" s="13"/>
    </row>
    <row r="466">
      <c r="N466" s="13"/>
      <c r="O466" s="13"/>
    </row>
    <row r="467">
      <c r="N467" s="13"/>
      <c r="O467" s="13"/>
    </row>
    <row r="468">
      <c r="N468" s="13"/>
      <c r="O468" s="13"/>
    </row>
    <row r="469">
      <c r="N469" s="13"/>
      <c r="O469" s="13"/>
    </row>
    <row r="470">
      <c r="N470" s="13"/>
      <c r="O470" s="13"/>
    </row>
    <row r="471">
      <c r="N471" s="13"/>
      <c r="O471" s="13"/>
    </row>
    <row r="472">
      <c r="N472" s="13"/>
      <c r="O472" s="13"/>
    </row>
    <row r="473">
      <c r="N473" s="13"/>
      <c r="O473" s="13"/>
    </row>
    <row r="474">
      <c r="N474" s="13"/>
      <c r="O474" s="13"/>
    </row>
    <row r="475">
      <c r="N475" s="13"/>
      <c r="O475" s="13"/>
    </row>
    <row r="476">
      <c r="N476" s="13"/>
      <c r="O476" s="13"/>
    </row>
    <row r="477">
      <c r="N477" s="13"/>
      <c r="O477" s="13"/>
    </row>
    <row r="478">
      <c r="N478" s="13"/>
      <c r="O478" s="13"/>
    </row>
    <row r="479">
      <c r="N479" s="13"/>
      <c r="O479" s="13"/>
    </row>
    <row r="480">
      <c r="N480" s="13"/>
      <c r="O480" s="13"/>
    </row>
    <row r="481">
      <c r="N481" s="13"/>
      <c r="O481" s="13"/>
    </row>
    <row r="482">
      <c r="N482" s="13"/>
      <c r="O482" s="13"/>
    </row>
    <row r="483">
      <c r="N483" s="13"/>
      <c r="O483" s="13"/>
    </row>
    <row r="484">
      <c r="N484" s="13"/>
      <c r="O484" s="13"/>
    </row>
    <row r="485">
      <c r="N485" s="13"/>
      <c r="O485" s="13"/>
    </row>
    <row r="486">
      <c r="N486" s="13"/>
      <c r="O486" s="13"/>
    </row>
    <row r="487">
      <c r="N487" s="13"/>
      <c r="O487" s="13"/>
    </row>
    <row r="488">
      <c r="N488" s="13"/>
      <c r="O488" s="13"/>
    </row>
    <row r="489">
      <c r="N489" s="13"/>
      <c r="O489" s="13"/>
    </row>
    <row r="490">
      <c r="N490" s="13"/>
      <c r="O490" s="13"/>
    </row>
    <row r="491">
      <c r="N491" s="13"/>
      <c r="O491" s="13"/>
    </row>
    <row r="492">
      <c r="N492" s="13"/>
      <c r="O492" s="13"/>
    </row>
    <row r="493">
      <c r="N493" s="13"/>
      <c r="O493" s="13"/>
    </row>
    <row r="494">
      <c r="N494" s="13"/>
      <c r="O494" s="13"/>
    </row>
    <row r="495">
      <c r="N495" s="13"/>
      <c r="O495" s="13"/>
    </row>
    <row r="496">
      <c r="N496" s="13"/>
      <c r="O496" s="13"/>
    </row>
    <row r="497">
      <c r="N497" s="13"/>
      <c r="O497" s="13"/>
    </row>
    <row r="498">
      <c r="N498" s="13"/>
      <c r="O498" s="13"/>
    </row>
    <row r="499">
      <c r="N499" s="13"/>
      <c r="O499" s="13"/>
    </row>
    <row r="500">
      <c r="N500" s="13"/>
      <c r="O500" s="13"/>
    </row>
    <row r="501">
      <c r="N501" s="13"/>
      <c r="O501" s="13"/>
    </row>
    <row r="502">
      <c r="N502" s="13"/>
      <c r="O502" s="13"/>
    </row>
    <row r="503">
      <c r="N503" s="13"/>
      <c r="O503" s="13"/>
    </row>
    <row r="504">
      <c r="N504" s="13"/>
      <c r="O504" s="13"/>
    </row>
    <row r="505">
      <c r="N505" s="13"/>
      <c r="O505" s="13"/>
    </row>
    <row r="506">
      <c r="N506" s="13"/>
      <c r="O506" s="13"/>
    </row>
    <row r="507">
      <c r="N507" s="13"/>
      <c r="O507" s="13"/>
    </row>
    <row r="508">
      <c r="N508" s="13"/>
      <c r="O508" s="13"/>
    </row>
    <row r="509">
      <c r="N509" s="13"/>
      <c r="O509" s="13"/>
    </row>
    <row r="510">
      <c r="N510" s="13"/>
      <c r="O510" s="13"/>
    </row>
    <row r="511">
      <c r="N511" s="13"/>
      <c r="O511" s="13"/>
    </row>
    <row r="512">
      <c r="N512" s="13"/>
      <c r="O512" s="13"/>
    </row>
    <row r="513">
      <c r="N513" s="13"/>
      <c r="O513" s="13"/>
    </row>
    <row r="514">
      <c r="N514" s="13"/>
      <c r="O514" s="13"/>
    </row>
    <row r="515">
      <c r="N515" s="13"/>
      <c r="O515" s="13"/>
    </row>
    <row r="516">
      <c r="N516" s="13"/>
      <c r="O516" s="13"/>
    </row>
    <row r="517">
      <c r="N517" s="13"/>
      <c r="O517" s="13"/>
    </row>
    <row r="518">
      <c r="N518" s="13"/>
      <c r="O518" s="13"/>
    </row>
    <row r="519">
      <c r="N519" s="13"/>
      <c r="O519" s="13"/>
    </row>
    <row r="520">
      <c r="N520" s="13"/>
      <c r="O520" s="13"/>
    </row>
    <row r="521">
      <c r="N521" s="13"/>
      <c r="O521" s="13"/>
    </row>
    <row r="522">
      <c r="N522" s="13"/>
      <c r="O522" s="13"/>
    </row>
    <row r="523">
      <c r="N523" s="13"/>
      <c r="O523" s="13"/>
    </row>
    <row r="524">
      <c r="N524" s="13"/>
      <c r="O524" s="13"/>
    </row>
    <row r="525">
      <c r="N525" s="13"/>
      <c r="O525" s="13"/>
    </row>
    <row r="526">
      <c r="N526" s="13"/>
      <c r="O526" s="13"/>
    </row>
    <row r="527">
      <c r="N527" s="13"/>
      <c r="O527" s="13"/>
    </row>
    <row r="528">
      <c r="N528" s="13"/>
      <c r="O528" s="13"/>
    </row>
    <row r="529">
      <c r="N529" s="13"/>
      <c r="O529" s="13"/>
    </row>
    <row r="530">
      <c r="N530" s="13"/>
      <c r="O530" s="13"/>
    </row>
    <row r="531">
      <c r="N531" s="13"/>
      <c r="O531" s="13"/>
    </row>
    <row r="532">
      <c r="N532" s="13"/>
      <c r="O532" s="13"/>
    </row>
    <row r="533">
      <c r="N533" s="13"/>
      <c r="O533" s="13"/>
    </row>
    <row r="534">
      <c r="N534" s="13"/>
      <c r="O534" s="13"/>
    </row>
    <row r="535">
      <c r="N535" s="13"/>
      <c r="O535" s="13"/>
    </row>
    <row r="536">
      <c r="N536" s="13"/>
      <c r="O536" s="13"/>
    </row>
    <row r="537">
      <c r="N537" s="13"/>
      <c r="O537" s="13"/>
    </row>
    <row r="538">
      <c r="N538" s="13"/>
      <c r="O538" s="13"/>
    </row>
    <row r="539">
      <c r="N539" s="13"/>
      <c r="O539" s="13"/>
    </row>
    <row r="540">
      <c r="N540" s="13"/>
      <c r="O540" s="13"/>
    </row>
    <row r="541">
      <c r="N541" s="13"/>
      <c r="O541" s="13"/>
    </row>
    <row r="542">
      <c r="N542" s="13"/>
      <c r="O542" s="13"/>
    </row>
    <row r="543">
      <c r="N543" s="13"/>
      <c r="O543" s="13"/>
    </row>
    <row r="544">
      <c r="N544" s="13"/>
      <c r="O544" s="13"/>
    </row>
    <row r="545">
      <c r="N545" s="13"/>
      <c r="O545" s="13"/>
    </row>
    <row r="546">
      <c r="N546" s="13"/>
      <c r="O546" s="13"/>
    </row>
    <row r="547">
      <c r="N547" s="13"/>
      <c r="O547" s="13"/>
    </row>
    <row r="548">
      <c r="N548" s="13"/>
      <c r="O548" s="13"/>
    </row>
    <row r="549">
      <c r="N549" s="13"/>
      <c r="O549" s="13"/>
    </row>
    <row r="550">
      <c r="N550" s="13"/>
      <c r="O550" s="13"/>
    </row>
    <row r="551">
      <c r="N551" s="13"/>
      <c r="O551" s="13"/>
    </row>
    <row r="552">
      <c r="N552" s="13"/>
      <c r="O552" s="13"/>
    </row>
    <row r="553">
      <c r="N553" s="13"/>
      <c r="O553" s="13"/>
    </row>
    <row r="554">
      <c r="N554" s="13"/>
      <c r="O554" s="13"/>
    </row>
    <row r="555">
      <c r="N555" s="13"/>
      <c r="O555" s="13"/>
    </row>
    <row r="556">
      <c r="N556" s="13"/>
      <c r="O556" s="13"/>
    </row>
    <row r="557">
      <c r="N557" s="13"/>
      <c r="O557" s="13"/>
    </row>
    <row r="558">
      <c r="N558" s="13"/>
      <c r="O558" s="13"/>
    </row>
    <row r="559">
      <c r="N559" s="13"/>
      <c r="O559" s="13"/>
    </row>
    <row r="560">
      <c r="N560" s="13"/>
      <c r="O560" s="13"/>
    </row>
    <row r="561">
      <c r="N561" s="13"/>
      <c r="O561" s="13"/>
    </row>
    <row r="562">
      <c r="N562" s="13"/>
      <c r="O562" s="13"/>
    </row>
    <row r="563">
      <c r="N563" s="13"/>
      <c r="O563" s="13"/>
    </row>
    <row r="564">
      <c r="N564" s="13"/>
      <c r="O564" s="13"/>
    </row>
    <row r="565">
      <c r="N565" s="13"/>
      <c r="O565" s="13"/>
    </row>
    <row r="566">
      <c r="N566" s="13"/>
      <c r="O566" s="13"/>
    </row>
    <row r="567">
      <c r="N567" s="13"/>
      <c r="O567" s="13"/>
    </row>
    <row r="568">
      <c r="N568" s="13"/>
      <c r="O568" s="13"/>
    </row>
    <row r="569">
      <c r="N569" s="13"/>
      <c r="O569" s="13"/>
    </row>
    <row r="570">
      <c r="N570" s="13"/>
      <c r="O570" s="13"/>
    </row>
    <row r="571">
      <c r="N571" s="13"/>
      <c r="O571" s="13"/>
    </row>
    <row r="572">
      <c r="N572" s="13"/>
      <c r="O572" s="13"/>
    </row>
    <row r="573">
      <c r="N573" s="13"/>
      <c r="O573" s="13"/>
    </row>
    <row r="574">
      <c r="N574" s="13"/>
      <c r="O574" s="13"/>
    </row>
    <row r="575">
      <c r="N575" s="13"/>
      <c r="O575" s="13"/>
    </row>
    <row r="576">
      <c r="N576" s="13"/>
      <c r="O576" s="13"/>
    </row>
    <row r="577">
      <c r="N577" s="13"/>
      <c r="O577" s="13"/>
    </row>
    <row r="578">
      <c r="N578" s="13"/>
      <c r="O578" s="13"/>
    </row>
    <row r="579">
      <c r="N579" s="13"/>
      <c r="O579" s="13"/>
    </row>
    <row r="580">
      <c r="N580" s="13"/>
      <c r="O580" s="13"/>
    </row>
    <row r="581">
      <c r="N581" s="13"/>
      <c r="O581" s="13"/>
    </row>
    <row r="582">
      <c r="N582" s="13"/>
      <c r="O582" s="13"/>
    </row>
    <row r="583">
      <c r="N583" s="13"/>
      <c r="O583" s="13"/>
    </row>
    <row r="584">
      <c r="N584" s="13"/>
      <c r="O584" s="13"/>
    </row>
    <row r="585">
      <c r="N585" s="13"/>
      <c r="O585" s="13"/>
    </row>
    <row r="586">
      <c r="N586" s="13"/>
      <c r="O586" s="13"/>
    </row>
    <row r="587">
      <c r="N587" s="13"/>
      <c r="O587" s="13"/>
    </row>
    <row r="588">
      <c r="N588" s="13"/>
      <c r="O588" s="13"/>
    </row>
    <row r="589">
      <c r="N589" s="13"/>
      <c r="O589" s="13"/>
    </row>
    <row r="590">
      <c r="N590" s="13"/>
      <c r="O590" s="13"/>
    </row>
    <row r="591">
      <c r="N591" s="13"/>
      <c r="O591" s="13"/>
    </row>
    <row r="592">
      <c r="N592" s="13"/>
      <c r="O592" s="13"/>
    </row>
    <row r="593">
      <c r="N593" s="13"/>
      <c r="O593" s="13"/>
    </row>
    <row r="594">
      <c r="N594" s="13"/>
      <c r="O594" s="13"/>
    </row>
    <row r="595">
      <c r="N595" s="13"/>
      <c r="O595" s="13"/>
    </row>
    <row r="596">
      <c r="N596" s="13"/>
      <c r="O596" s="13"/>
    </row>
    <row r="597">
      <c r="N597" s="13"/>
      <c r="O597" s="13"/>
    </row>
    <row r="598">
      <c r="N598" s="13"/>
      <c r="O598" s="13"/>
    </row>
    <row r="599">
      <c r="N599" s="13"/>
      <c r="O599" s="13"/>
    </row>
    <row r="600">
      <c r="N600" s="13"/>
      <c r="O600" s="13"/>
    </row>
    <row r="601">
      <c r="N601" s="13"/>
      <c r="O601" s="13"/>
    </row>
    <row r="602">
      <c r="N602" s="13"/>
      <c r="O602" s="13"/>
    </row>
    <row r="603">
      <c r="N603" s="13"/>
      <c r="O603" s="13"/>
    </row>
    <row r="604">
      <c r="N604" s="13"/>
      <c r="O604" s="13"/>
    </row>
    <row r="605">
      <c r="N605" s="13"/>
      <c r="O605" s="13"/>
    </row>
    <row r="606">
      <c r="N606" s="13"/>
      <c r="O606" s="13"/>
    </row>
    <row r="607">
      <c r="N607" s="13"/>
      <c r="O607" s="13"/>
    </row>
    <row r="608">
      <c r="N608" s="13"/>
      <c r="O608" s="13"/>
    </row>
    <row r="609">
      <c r="N609" s="13"/>
      <c r="O609" s="13"/>
    </row>
    <row r="610">
      <c r="N610" s="13"/>
      <c r="O610" s="13"/>
    </row>
    <row r="611">
      <c r="N611" s="13"/>
      <c r="O611" s="13"/>
    </row>
    <row r="612">
      <c r="N612" s="13"/>
      <c r="O612" s="13"/>
    </row>
    <row r="613">
      <c r="N613" s="13"/>
      <c r="O613" s="13"/>
    </row>
    <row r="614">
      <c r="N614" s="13"/>
      <c r="O614" s="13"/>
    </row>
    <row r="615">
      <c r="N615" s="13"/>
      <c r="O615" s="13"/>
    </row>
    <row r="616">
      <c r="N616" s="13"/>
      <c r="O616" s="13"/>
    </row>
    <row r="617">
      <c r="N617" s="13"/>
      <c r="O617" s="13"/>
    </row>
    <row r="618">
      <c r="N618" s="13"/>
      <c r="O618" s="13"/>
    </row>
    <row r="619">
      <c r="N619" s="13"/>
      <c r="O619" s="13"/>
    </row>
    <row r="620">
      <c r="N620" s="13"/>
      <c r="O620" s="13"/>
    </row>
    <row r="621">
      <c r="N621" s="13"/>
      <c r="O621" s="13"/>
    </row>
    <row r="622">
      <c r="N622" s="13"/>
      <c r="O622" s="13"/>
    </row>
    <row r="623">
      <c r="N623" s="13"/>
      <c r="O623" s="13"/>
    </row>
    <row r="624">
      <c r="N624" s="13"/>
      <c r="O624" s="13"/>
    </row>
    <row r="625">
      <c r="N625" s="13"/>
      <c r="O625" s="13"/>
    </row>
    <row r="626">
      <c r="N626" s="13"/>
      <c r="O626" s="13"/>
    </row>
    <row r="627">
      <c r="N627" s="13"/>
      <c r="O627" s="13"/>
    </row>
    <row r="628">
      <c r="N628" s="13"/>
      <c r="O628" s="13"/>
    </row>
    <row r="629">
      <c r="N629" s="13"/>
      <c r="O629" s="13"/>
    </row>
    <row r="630">
      <c r="N630" s="13"/>
      <c r="O630" s="13"/>
    </row>
    <row r="631">
      <c r="N631" s="13"/>
      <c r="O631" s="13"/>
    </row>
    <row r="632">
      <c r="N632" s="13"/>
      <c r="O632" s="13"/>
    </row>
    <row r="633">
      <c r="N633" s="13"/>
      <c r="O633" s="13"/>
    </row>
    <row r="634">
      <c r="N634" s="13"/>
      <c r="O634" s="13"/>
    </row>
    <row r="635">
      <c r="N635" s="13"/>
      <c r="O635" s="13"/>
    </row>
    <row r="636">
      <c r="N636" s="13"/>
      <c r="O636" s="13"/>
    </row>
    <row r="637">
      <c r="N637" s="13"/>
      <c r="O637" s="13"/>
    </row>
    <row r="638">
      <c r="N638" s="13"/>
      <c r="O638" s="13"/>
    </row>
    <row r="639">
      <c r="N639" s="13"/>
      <c r="O639" s="13"/>
    </row>
    <row r="640">
      <c r="N640" s="13"/>
      <c r="O640" s="13"/>
    </row>
    <row r="641">
      <c r="N641" s="13"/>
      <c r="O641" s="13"/>
    </row>
    <row r="642">
      <c r="N642" s="13"/>
      <c r="O642" s="13"/>
    </row>
    <row r="643">
      <c r="N643" s="13"/>
      <c r="O643" s="13"/>
    </row>
    <row r="644">
      <c r="N644" s="13"/>
      <c r="O644" s="13"/>
    </row>
    <row r="645">
      <c r="N645" s="13"/>
      <c r="O645" s="13"/>
    </row>
    <row r="646">
      <c r="N646" s="13"/>
      <c r="O646" s="13"/>
    </row>
    <row r="647">
      <c r="N647" s="13"/>
      <c r="O647" s="13"/>
    </row>
    <row r="648">
      <c r="N648" s="13"/>
      <c r="O648" s="13"/>
    </row>
    <row r="649">
      <c r="N649" s="13"/>
      <c r="O649" s="13"/>
    </row>
    <row r="650">
      <c r="N650" s="13"/>
      <c r="O650" s="13"/>
    </row>
    <row r="651">
      <c r="N651" s="13"/>
      <c r="O651" s="13"/>
    </row>
    <row r="652">
      <c r="N652" s="13"/>
      <c r="O652" s="13"/>
    </row>
    <row r="653">
      <c r="N653" s="13"/>
      <c r="O653" s="13"/>
    </row>
    <row r="654">
      <c r="N654" s="13"/>
      <c r="O654" s="13"/>
    </row>
    <row r="655">
      <c r="N655" s="13"/>
      <c r="O655" s="13"/>
    </row>
    <row r="656">
      <c r="N656" s="13"/>
      <c r="O656" s="13"/>
    </row>
    <row r="657">
      <c r="N657" s="13"/>
      <c r="O657" s="13"/>
    </row>
    <row r="658">
      <c r="N658" s="13"/>
      <c r="O658" s="13"/>
    </row>
    <row r="659">
      <c r="N659" s="13"/>
      <c r="O659" s="13"/>
    </row>
    <row r="660">
      <c r="N660" s="13"/>
      <c r="O660" s="13"/>
    </row>
    <row r="661">
      <c r="N661" s="13"/>
      <c r="O661" s="13"/>
    </row>
    <row r="662">
      <c r="N662" s="13"/>
      <c r="O662" s="13"/>
    </row>
    <row r="663">
      <c r="N663" s="13"/>
      <c r="O663" s="13"/>
    </row>
    <row r="664">
      <c r="N664" s="13"/>
      <c r="O664" s="13"/>
    </row>
    <row r="665">
      <c r="N665" s="13"/>
      <c r="O665" s="13"/>
    </row>
    <row r="666">
      <c r="N666" s="13"/>
      <c r="O666" s="13"/>
    </row>
    <row r="667">
      <c r="N667" s="13"/>
      <c r="O667" s="13"/>
    </row>
    <row r="668">
      <c r="N668" s="13"/>
      <c r="O668" s="13"/>
    </row>
    <row r="669">
      <c r="N669" s="13"/>
      <c r="O669" s="13"/>
    </row>
    <row r="670">
      <c r="N670" s="13"/>
      <c r="O670" s="13"/>
    </row>
    <row r="671">
      <c r="N671" s="13"/>
      <c r="O671" s="13"/>
    </row>
    <row r="672">
      <c r="N672" s="13"/>
      <c r="O672" s="13"/>
    </row>
    <row r="673">
      <c r="N673" s="13"/>
      <c r="O673" s="13"/>
    </row>
    <row r="674">
      <c r="N674" s="13"/>
      <c r="O674" s="13"/>
    </row>
    <row r="675">
      <c r="N675" s="13"/>
      <c r="O675" s="13"/>
    </row>
    <row r="676">
      <c r="N676" s="13"/>
      <c r="O676" s="13"/>
    </row>
    <row r="677">
      <c r="N677" s="13"/>
      <c r="O677" s="13"/>
    </row>
    <row r="678">
      <c r="N678" s="13"/>
      <c r="O678" s="13"/>
    </row>
    <row r="679">
      <c r="N679" s="13"/>
      <c r="O679" s="13"/>
    </row>
    <row r="680">
      <c r="N680" s="13"/>
      <c r="O680" s="13"/>
    </row>
    <row r="681">
      <c r="N681" s="13"/>
      <c r="O681" s="13"/>
    </row>
    <row r="682">
      <c r="N682" s="13"/>
      <c r="O682" s="13"/>
    </row>
    <row r="683">
      <c r="N683" s="13"/>
      <c r="O683" s="13"/>
    </row>
    <row r="684">
      <c r="N684" s="13"/>
      <c r="O684" s="13"/>
    </row>
    <row r="685">
      <c r="N685" s="13"/>
      <c r="O685" s="13"/>
    </row>
    <row r="686">
      <c r="N686" s="13"/>
      <c r="O686" s="13"/>
    </row>
    <row r="687">
      <c r="N687" s="13"/>
      <c r="O687" s="13"/>
    </row>
    <row r="688">
      <c r="N688" s="13"/>
      <c r="O688" s="13"/>
    </row>
    <row r="689">
      <c r="N689" s="13"/>
      <c r="O689" s="13"/>
    </row>
    <row r="690">
      <c r="N690" s="13"/>
      <c r="O690" s="13"/>
    </row>
    <row r="691">
      <c r="N691" s="13"/>
      <c r="O691" s="13"/>
    </row>
    <row r="692">
      <c r="N692" s="13"/>
      <c r="O692" s="13"/>
    </row>
    <row r="693">
      <c r="N693" s="13"/>
      <c r="O693" s="13"/>
    </row>
    <row r="694">
      <c r="N694" s="13"/>
      <c r="O694" s="13"/>
    </row>
    <row r="695">
      <c r="N695" s="13"/>
      <c r="O695" s="13"/>
    </row>
    <row r="696">
      <c r="N696" s="13"/>
      <c r="O696" s="13"/>
    </row>
    <row r="697">
      <c r="N697" s="13"/>
      <c r="O697" s="13"/>
    </row>
    <row r="698">
      <c r="N698" s="13"/>
      <c r="O698" s="13"/>
    </row>
    <row r="699">
      <c r="N699" s="13"/>
      <c r="O699" s="13"/>
    </row>
    <row r="700">
      <c r="N700" s="13"/>
      <c r="O700" s="13"/>
    </row>
    <row r="701">
      <c r="N701" s="13"/>
      <c r="O701" s="13"/>
    </row>
    <row r="702">
      <c r="N702" s="13"/>
      <c r="O702" s="13"/>
    </row>
    <row r="703">
      <c r="N703" s="13"/>
      <c r="O703" s="13"/>
    </row>
    <row r="704">
      <c r="N704" s="13"/>
      <c r="O704" s="13"/>
    </row>
    <row r="705">
      <c r="N705" s="13"/>
      <c r="O705" s="13"/>
    </row>
    <row r="706">
      <c r="N706" s="13"/>
      <c r="O706" s="13"/>
    </row>
    <row r="707">
      <c r="N707" s="13"/>
      <c r="O707" s="13"/>
    </row>
    <row r="708">
      <c r="N708" s="13"/>
      <c r="O708" s="13"/>
    </row>
    <row r="709">
      <c r="N709" s="13"/>
      <c r="O709" s="13"/>
    </row>
    <row r="710">
      <c r="N710" s="13"/>
      <c r="O710" s="13"/>
    </row>
    <row r="711">
      <c r="N711" s="13"/>
      <c r="O711" s="13"/>
    </row>
    <row r="712">
      <c r="N712" s="13"/>
      <c r="O712" s="13"/>
    </row>
    <row r="713">
      <c r="N713" s="13"/>
      <c r="O713" s="13"/>
    </row>
    <row r="714">
      <c r="N714" s="13"/>
      <c r="O714" s="13"/>
    </row>
    <row r="715">
      <c r="N715" s="13"/>
      <c r="O715" s="13"/>
    </row>
    <row r="716">
      <c r="N716" s="13"/>
      <c r="O716" s="13"/>
    </row>
    <row r="717">
      <c r="N717" s="13"/>
      <c r="O717" s="13"/>
    </row>
    <row r="718">
      <c r="N718" s="13"/>
      <c r="O718" s="13"/>
    </row>
    <row r="719">
      <c r="N719" s="13"/>
      <c r="O719" s="13"/>
    </row>
    <row r="720">
      <c r="N720" s="13"/>
      <c r="O720" s="13"/>
    </row>
    <row r="721">
      <c r="N721" s="13"/>
      <c r="O721" s="13"/>
    </row>
    <row r="722">
      <c r="N722" s="13"/>
      <c r="O722" s="13"/>
    </row>
    <row r="723">
      <c r="N723" s="13"/>
      <c r="O723" s="13"/>
    </row>
    <row r="724">
      <c r="N724" s="13"/>
      <c r="O724" s="13"/>
    </row>
    <row r="725">
      <c r="N725" s="13"/>
      <c r="O725" s="13"/>
    </row>
    <row r="726">
      <c r="N726" s="13"/>
      <c r="O726" s="13"/>
    </row>
    <row r="727">
      <c r="N727" s="13"/>
      <c r="O727" s="13"/>
    </row>
    <row r="728">
      <c r="N728" s="13"/>
      <c r="O728" s="13"/>
    </row>
    <row r="729">
      <c r="N729" s="13"/>
      <c r="O729" s="13"/>
    </row>
    <row r="730">
      <c r="N730" s="13"/>
      <c r="O730" s="13"/>
    </row>
    <row r="731">
      <c r="N731" s="13"/>
      <c r="O731" s="13"/>
    </row>
    <row r="732">
      <c r="N732" s="13"/>
      <c r="O732" s="13"/>
    </row>
    <row r="733">
      <c r="N733" s="13"/>
      <c r="O733" s="13"/>
    </row>
    <row r="734">
      <c r="N734" s="13"/>
      <c r="O734" s="13"/>
    </row>
    <row r="735">
      <c r="N735" s="13"/>
      <c r="O735" s="13"/>
    </row>
    <row r="736">
      <c r="N736" s="13"/>
      <c r="O736" s="13"/>
    </row>
    <row r="737">
      <c r="N737" s="13"/>
      <c r="O737" s="13"/>
    </row>
    <row r="738">
      <c r="N738" s="13"/>
      <c r="O738" s="13"/>
    </row>
    <row r="739">
      <c r="N739" s="13"/>
      <c r="O739" s="13"/>
    </row>
    <row r="740">
      <c r="N740" s="13"/>
      <c r="O740" s="13"/>
    </row>
    <row r="741">
      <c r="N741" s="13"/>
      <c r="O741" s="13"/>
    </row>
    <row r="742">
      <c r="N742" s="13"/>
      <c r="O742" s="13"/>
    </row>
    <row r="743">
      <c r="N743" s="13"/>
      <c r="O743" s="13"/>
    </row>
    <row r="744">
      <c r="N744" s="13"/>
      <c r="O744" s="13"/>
    </row>
    <row r="745">
      <c r="N745" s="13"/>
      <c r="O745" s="13"/>
    </row>
    <row r="746">
      <c r="N746" s="13"/>
      <c r="O746" s="13"/>
    </row>
    <row r="747">
      <c r="N747" s="13"/>
      <c r="O747" s="13"/>
    </row>
    <row r="748">
      <c r="N748" s="13"/>
      <c r="O748" s="13"/>
    </row>
    <row r="749">
      <c r="N749" s="13"/>
      <c r="O749" s="13"/>
    </row>
    <row r="750">
      <c r="N750" s="13"/>
      <c r="O750" s="13"/>
    </row>
    <row r="751">
      <c r="N751" s="13"/>
      <c r="O751" s="13"/>
    </row>
    <row r="752">
      <c r="N752" s="13"/>
      <c r="O752" s="13"/>
    </row>
    <row r="753">
      <c r="N753" s="13"/>
      <c r="O753" s="13"/>
    </row>
    <row r="754">
      <c r="N754" s="13"/>
      <c r="O754" s="13"/>
    </row>
    <row r="755">
      <c r="N755" s="13"/>
      <c r="O755" s="13"/>
    </row>
    <row r="756">
      <c r="N756" s="13"/>
      <c r="O756" s="13"/>
    </row>
    <row r="757">
      <c r="N757" s="13"/>
      <c r="O757" s="13"/>
    </row>
    <row r="758">
      <c r="N758" s="13"/>
      <c r="O758" s="13"/>
    </row>
    <row r="759">
      <c r="N759" s="13"/>
      <c r="O759" s="13"/>
    </row>
    <row r="760">
      <c r="N760" s="13"/>
      <c r="O760" s="13"/>
    </row>
    <row r="761">
      <c r="N761" s="13"/>
      <c r="O761" s="13"/>
    </row>
    <row r="762">
      <c r="N762" s="13"/>
      <c r="O762" s="13"/>
    </row>
    <row r="763">
      <c r="N763" s="13"/>
      <c r="O763" s="13"/>
    </row>
    <row r="764">
      <c r="N764" s="13"/>
      <c r="O764" s="13"/>
    </row>
    <row r="765">
      <c r="N765" s="13"/>
      <c r="O765" s="13"/>
    </row>
    <row r="766">
      <c r="N766" s="13"/>
      <c r="O766" s="13"/>
    </row>
    <row r="767">
      <c r="N767" s="13"/>
      <c r="O767" s="13"/>
    </row>
    <row r="768">
      <c r="N768" s="13"/>
      <c r="O768" s="13"/>
    </row>
    <row r="769">
      <c r="N769" s="13"/>
      <c r="O769" s="13"/>
    </row>
    <row r="770">
      <c r="N770" s="13"/>
      <c r="O770" s="13"/>
    </row>
    <row r="771">
      <c r="N771" s="13"/>
      <c r="O771" s="13"/>
    </row>
    <row r="772">
      <c r="N772" s="13"/>
      <c r="O772" s="13"/>
    </row>
    <row r="773">
      <c r="N773" s="13"/>
      <c r="O773" s="13"/>
    </row>
    <row r="774">
      <c r="N774" s="13"/>
      <c r="O774" s="13"/>
    </row>
    <row r="775">
      <c r="N775" s="13"/>
      <c r="O775" s="13"/>
    </row>
    <row r="776">
      <c r="N776" s="13"/>
      <c r="O776" s="13"/>
    </row>
    <row r="777">
      <c r="N777" s="13"/>
      <c r="O777" s="13"/>
    </row>
    <row r="778">
      <c r="N778" s="13"/>
      <c r="O778" s="13"/>
    </row>
    <row r="779">
      <c r="N779" s="13"/>
      <c r="O779" s="13"/>
    </row>
    <row r="780">
      <c r="N780" s="13"/>
      <c r="O780" s="13"/>
    </row>
    <row r="781">
      <c r="N781" s="13"/>
      <c r="O781" s="13"/>
    </row>
    <row r="782">
      <c r="N782" s="13"/>
      <c r="O782" s="13"/>
    </row>
    <row r="783">
      <c r="N783" s="13"/>
      <c r="O783" s="13"/>
    </row>
    <row r="784">
      <c r="N784" s="13"/>
      <c r="O784" s="13"/>
    </row>
    <row r="785">
      <c r="N785" s="13"/>
      <c r="O785" s="13"/>
    </row>
    <row r="786">
      <c r="N786" s="13"/>
      <c r="O786" s="13"/>
    </row>
    <row r="787">
      <c r="N787" s="13"/>
      <c r="O787" s="13"/>
    </row>
    <row r="788">
      <c r="N788" s="13"/>
      <c r="O788" s="13"/>
    </row>
    <row r="789">
      <c r="N789" s="13"/>
      <c r="O789" s="13"/>
    </row>
    <row r="790">
      <c r="N790" s="13"/>
      <c r="O790" s="13"/>
    </row>
    <row r="791">
      <c r="N791" s="13"/>
      <c r="O791" s="13"/>
    </row>
    <row r="792">
      <c r="N792" s="13"/>
      <c r="O792" s="13"/>
    </row>
    <row r="793">
      <c r="N793" s="13"/>
      <c r="O793" s="13"/>
    </row>
    <row r="794">
      <c r="N794" s="13"/>
      <c r="O794" s="13"/>
    </row>
    <row r="795">
      <c r="N795" s="13"/>
      <c r="O795" s="13"/>
    </row>
    <row r="796">
      <c r="N796" s="13"/>
      <c r="O796" s="13"/>
    </row>
    <row r="797">
      <c r="N797" s="13"/>
      <c r="O797" s="13"/>
    </row>
    <row r="798">
      <c r="N798" s="13"/>
      <c r="O798" s="13"/>
    </row>
    <row r="799">
      <c r="N799" s="13"/>
      <c r="O799" s="13"/>
    </row>
    <row r="800">
      <c r="N800" s="13"/>
      <c r="O800" s="13"/>
    </row>
    <row r="801">
      <c r="N801" s="13"/>
      <c r="O801" s="13"/>
    </row>
    <row r="802">
      <c r="N802" s="13"/>
      <c r="O802" s="13"/>
    </row>
    <row r="803">
      <c r="N803" s="13"/>
      <c r="O803" s="13"/>
    </row>
    <row r="804">
      <c r="N804" s="13"/>
      <c r="O804" s="13"/>
    </row>
    <row r="805">
      <c r="N805" s="13"/>
      <c r="O805" s="13"/>
    </row>
    <row r="806">
      <c r="N806" s="13"/>
      <c r="O806" s="13"/>
    </row>
    <row r="807">
      <c r="N807" s="13"/>
      <c r="O807" s="13"/>
    </row>
    <row r="808">
      <c r="N808" s="13"/>
      <c r="O808" s="13"/>
    </row>
    <row r="809">
      <c r="N809" s="13"/>
      <c r="O809" s="13"/>
    </row>
    <row r="810">
      <c r="N810" s="13"/>
      <c r="O810" s="13"/>
    </row>
    <row r="811">
      <c r="N811" s="13"/>
      <c r="O811" s="13"/>
    </row>
    <row r="812">
      <c r="N812" s="13"/>
      <c r="O812" s="13"/>
    </row>
    <row r="813">
      <c r="N813" s="13"/>
      <c r="O813" s="13"/>
    </row>
    <row r="814">
      <c r="N814" s="13"/>
      <c r="O814" s="13"/>
    </row>
    <row r="815">
      <c r="N815" s="13"/>
      <c r="O815" s="13"/>
    </row>
    <row r="816">
      <c r="N816" s="13"/>
      <c r="O816" s="13"/>
    </row>
    <row r="817">
      <c r="N817" s="13"/>
      <c r="O817" s="13"/>
    </row>
    <row r="818">
      <c r="N818" s="13"/>
      <c r="O818" s="13"/>
    </row>
    <row r="819">
      <c r="N819" s="13"/>
      <c r="O819" s="13"/>
    </row>
    <row r="820">
      <c r="N820" s="13"/>
      <c r="O820" s="13"/>
    </row>
    <row r="821">
      <c r="N821" s="13"/>
      <c r="O821" s="13"/>
    </row>
    <row r="822">
      <c r="N822" s="13"/>
      <c r="O822" s="13"/>
    </row>
    <row r="823">
      <c r="N823" s="13"/>
      <c r="O823" s="13"/>
    </row>
    <row r="824">
      <c r="N824" s="13"/>
      <c r="O824" s="13"/>
    </row>
    <row r="825">
      <c r="N825" s="13"/>
      <c r="O825" s="13"/>
    </row>
    <row r="826">
      <c r="N826" s="13"/>
      <c r="O826" s="13"/>
    </row>
    <row r="827">
      <c r="N827" s="13"/>
      <c r="O827" s="13"/>
    </row>
    <row r="828">
      <c r="N828" s="13"/>
      <c r="O828" s="13"/>
    </row>
    <row r="829">
      <c r="N829" s="13"/>
      <c r="O829" s="13"/>
    </row>
    <row r="830">
      <c r="N830" s="13"/>
      <c r="O830" s="13"/>
    </row>
    <row r="831">
      <c r="N831" s="13"/>
      <c r="O831" s="13"/>
    </row>
    <row r="832">
      <c r="N832" s="13"/>
      <c r="O832" s="13"/>
    </row>
    <row r="833">
      <c r="N833" s="13"/>
      <c r="O833" s="13"/>
    </row>
    <row r="834">
      <c r="N834" s="13"/>
      <c r="O834" s="13"/>
    </row>
    <row r="835">
      <c r="N835" s="13"/>
      <c r="O835" s="13"/>
    </row>
    <row r="836">
      <c r="N836" s="13"/>
      <c r="O836" s="13"/>
    </row>
    <row r="837">
      <c r="N837" s="13"/>
      <c r="O837" s="13"/>
    </row>
    <row r="838">
      <c r="N838" s="13"/>
      <c r="O838" s="13"/>
    </row>
    <row r="839">
      <c r="N839" s="13"/>
      <c r="O839" s="13"/>
    </row>
    <row r="840">
      <c r="N840" s="13"/>
      <c r="O840" s="13"/>
    </row>
    <row r="841">
      <c r="N841" s="13"/>
      <c r="O841" s="13"/>
    </row>
    <row r="842">
      <c r="N842" s="13"/>
      <c r="O842" s="13"/>
    </row>
    <row r="843">
      <c r="N843" s="13"/>
      <c r="O843" s="13"/>
    </row>
    <row r="844">
      <c r="N844" s="13"/>
      <c r="O844" s="13"/>
    </row>
    <row r="845">
      <c r="N845" s="13"/>
      <c r="O845" s="13"/>
    </row>
    <row r="846">
      <c r="N846" s="13"/>
      <c r="O846" s="13"/>
    </row>
    <row r="847">
      <c r="N847" s="13"/>
      <c r="O847" s="13"/>
    </row>
    <row r="848">
      <c r="N848" s="13"/>
      <c r="O848" s="13"/>
    </row>
    <row r="849">
      <c r="N849" s="13"/>
      <c r="O849" s="13"/>
    </row>
    <row r="850">
      <c r="N850" s="13"/>
      <c r="O850" s="13"/>
    </row>
    <row r="851">
      <c r="N851" s="13"/>
      <c r="O851" s="13"/>
    </row>
    <row r="852">
      <c r="N852" s="13"/>
      <c r="O852" s="13"/>
    </row>
    <row r="853">
      <c r="N853" s="13"/>
      <c r="O853" s="13"/>
    </row>
    <row r="854">
      <c r="N854" s="13"/>
      <c r="O854" s="13"/>
    </row>
    <row r="855">
      <c r="N855" s="13"/>
      <c r="O855" s="13"/>
    </row>
    <row r="856">
      <c r="N856" s="13"/>
      <c r="O856" s="13"/>
    </row>
    <row r="857">
      <c r="N857" s="13"/>
      <c r="O857" s="13"/>
    </row>
    <row r="858">
      <c r="N858" s="13"/>
      <c r="O858" s="13"/>
    </row>
    <row r="859">
      <c r="N859" s="13"/>
      <c r="O859" s="13"/>
    </row>
    <row r="860">
      <c r="N860" s="13"/>
      <c r="O860" s="13"/>
    </row>
    <row r="861">
      <c r="N861" s="13"/>
      <c r="O861" s="13"/>
    </row>
    <row r="862">
      <c r="N862" s="13"/>
      <c r="O862" s="13"/>
    </row>
    <row r="863">
      <c r="N863" s="13"/>
      <c r="O863" s="13"/>
    </row>
    <row r="864">
      <c r="N864" s="13"/>
      <c r="O864" s="13"/>
    </row>
    <row r="865">
      <c r="N865" s="13"/>
      <c r="O865" s="13"/>
    </row>
    <row r="866">
      <c r="N866" s="13"/>
      <c r="O866" s="13"/>
    </row>
    <row r="867">
      <c r="N867" s="13"/>
      <c r="O867" s="13"/>
    </row>
    <row r="868">
      <c r="N868" s="13"/>
      <c r="O868" s="13"/>
    </row>
    <row r="869">
      <c r="N869" s="13"/>
      <c r="O869" s="13"/>
    </row>
    <row r="870">
      <c r="N870" s="13"/>
      <c r="O870" s="13"/>
    </row>
    <row r="871">
      <c r="N871" s="13"/>
      <c r="O871" s="13"/>
    </row>
    <row r="872">
      <c r="N872" s="13"/>
      <c r="O872" s="13"/>
    </row>
    <row r="873">
      <c r="N873" s="13"/>
      <c r="O873" s="13"/>
    </row>
    <row r="874">
      <c r="N874" s="13"/>
      <c r="O874" s="13"/>
    </row>
    <row r="875">
      <c r="N875" s="13"/>
      <c r="O875" s="13"/>
    </row>
    <row r="876">
      <c r="N876" s="13"/>
      <c r="O876" s="13"/>
    </row>
    <row r="877">
      <c r="N877" s="13"/>
      <c r="O877" s="13"/>
    </row>
    <row r="878">
      <c r="N878" s="13"/>
      <c r="O878" s="13"/>
    </row>
    <row r="879">
      <c r="N879" s="13"/>
      <c r="O879" s="13"/>
    </row>
    <row r="880">
      <c r="N880" s="13"/>
      <c r="O880" s="13"/>
    </row>
    <row r="881">
      <c r="N881" s="13"/>
      <c r="O881" s="13"/>
    </row>
    <row r="882">
      <c r="N882" s="13"/>
      <c r="O882" s="13"/>
    </row>
    <row r="883">
      <c r="N883" s="13"/>
      <c r="O883" s="13"/>
    </row>
    <row r="884">
      <c r="N884" s="13"/>
      <c r="O884" s="13"/>
    </row>
    <row r="885">
      <c r="N885" s="13"/>
      <c r="O885" s="13"/>
    </row>
    <row r="886">
      <c r="N886" s="13"/>
      <c r="O886" s="13"/>
    </row>
    <row r="887">
      <c r="N887" s="13"/>
      <c r="O887" s="13"/>
    </row>
    <row r="888">
      <c r="N888" s="13"/>
      <c r="O888" s="13"/>
    </row>
    <row r="889">
      <c r="N889" s="13"/>
      <c r="O889" s="13"/>
    </row>
    <row r="890">
      <c r="N890" s="13"/>
      <c r="O890" s="13"/>
    </row>
    <row r="891">
      <c r="N891" s="13"/>
      <c r="O891" s="13"/>
    </row>
    <row r="892">
      <c r="N892" s="13"/>
      <c r="O892" s="13"/>
    </row>
    <row r="893">
      <c r="N893" s="13"/>
      <c r="O893" s="13"/>
    </row>
    <row r="894">
      <c r="N894" s="13"/>
      <c r="O894" s="13"/>
    </row>
    <row r="895">
      <c r="N895" s="13"/>
      <c r="O895" s="13"/>
    </row>
    <row r="896">
      <c r="N896" s="13"/>
      <c r="O896" s="13"/>
    </row>
    <row r="897">
      <c r="N897" s="13"/>
      <c r="O897" s="13"/>
    </row>
    <row r="898">
      <c r="N898" s="13"/>
      <c r="O898" s="13"/>
    </row>
    <row r="899">
      <c r="N899" s="13"/>
      <c r="O899" s="13"/>
    </row>
    <row r="900">
      <c r="N900" s="13"/>
      <c r="O900" s="13"/>
    </row>
    <row r="901">
      <c r="N901" s="13"/>
      <c r="O901" s="13"/>
    </row>
    <row r="902">
      <c r="N902" s="13"/>
      <c r="O902" s="13"/>
    </row>
    <row r="903">
      <c r="N903" s="13"/>
      <c r="O903" s="13"/>
    </row>
    <row r="904">
      <c r="N904" s="13"/>
      <c r="O904" s="13"/>
    </row>
    <row r="905">
      <c r="N905" s="13"/>
      <c r="O905" s="13"/>
    </row>
    <row r="906">
      <c r="N906" s="13"/>
      <c r="O906" s="13"/>
    </row>
    <row r="907">
      <c r="N907" s="13"/>
      <c r="O907" s="13"/>
    </row>
    <row r="908">
      <c r="N908" s="13"/>
      <c r="O908" s="13"/>
    </row>
    <row r="909">
      <c r="N909" s="13"/>
      <c r="O909" s="13"/>
    </row>
    <row r="910">
      <c r="N910" s="13"/>
      <c r="O910" s="13"/>
    </row>
    <row r="911">
      <c r="N911" s="13"/>
      <c r="O911" s="13"/>
    </row>
    <row r="912">
      <c r="N912" s="13"/>
      <c r="O912" s="13"/>
    </row>
    <row r="913">
      <c r="N913" s="13"/>
      <c r="O913" s="13"/>
    </row>
    <row r="914">
      <c r="N914" s="13"/>
      <c r="O914" s="13"/>
    </row>
    <row r="915">
      <c r="N915" s="13"/>
      <c r="O915" s="13"/>
    </row>
    <row r="916">
      <c r="N916" s="13"/>
      <c r="O916" s="13"/>
    </row>
    <row r="917">
      <c r="N917" s="13"/>
      <c r="O917" s="13"/>
    </row>
    <row r="918">
      <c r="N918" s="13"/>
      <c r="O918" s="13"/>
    </row>
    <row r="919">
      <c r="N919" s="13"/>
      <c r="O919" s="13"/>
    </row>
    <row r="920">
      <c r="N920" s="13"/>
      <c r="O920" s="13"/>
    </row>
    <row r="921">
      <c r="N921" s="13"/>
      <c r="O921" s="13"/>
    </row>
    <row r="922">
      <c r="N922" s="13"/>
      <c r="O922" s="13"/>
    </row>
    <row r="923">
      <c r="N923" s="13"/>
      <c r="O923" s="13"/>
    </row>
    <row r="924">
      <c r="N924" s="13"/>
      <c r="O924" s="13"/>
    </row>
    <row r="925">
      <c r="N925" s="13"/>
      <c r="O925" s="13"/>
    </row>
    <row r="926">
      <c r="N926" s="13"/>
      <c r="O926" s="13"/>
    </row>
    <row r="927">
      <c r="N927" s="13"/>
      <c r="O927" s="13"/>
    </row>
    <row r="928">
      <c r="N928" s="13"/>
      <c r="O928" s="13"/>
    </row>
    <row r="929">
      <c r="N929" s="13"/>
      <c r="O929" s="13"/>
    </row>
    <row r="930">
      <c r="N930" s="13"/>
      <c r="O930" s="13"/>
    </row>
    <row r="931">
      <c r="N931" s="13"/>
      <c r="O931" s="13"/>
    </row>
    <row r="932">
      <c r="N932" s="13"/>
      <c r="O932" s="13"/>
    </row>
    <row r="933">
      <c r="N933" s="13"/>
      <c r="O933" s="13"/>
    </row>
    <row r="934">
      <c r="N934" s="13"/>
      <c r="O934" s="13"/>
    </row>
    <row r="935">
      <c r="N935" s="13"/>
      <c r="O935" s="13"/>
    </row>
    <row r="936">
      <c r="N936" s="13"/>
      <c r="O936" s="13"/>
    </row>
    <row r="937">
      <c r="N937" s="13"/>
      <c r="O937" s="13"/>
    </row>
    <row r="938">
      <c r="N938" s="13"/>
      <c r="O938" s="13"/>
    </row>
    <row r="939">
      <c r="N939" s="13"/>
      <c r="O939" s="13"/>
    </row>
    <row r="940">
      <c r="N940" s="13"/>
      <c r="O940" s="13"/>
    </row>
    <row r="941">
      <c r="N941" s="13"/>
      <c r="O941" s="13"/>
    </row>
    <row r="942">
      <c r="N942" s="13"/>
      <c r="O942" s="13"/>
    </row>
    <row r="943">
      <c r="N943" s="13"/>
      <c r="O943" s="13"/>
    </row>
    <row r="944">
      <c r="N944" s="13"/>
      <c r="O944" s="13"/>
    </row>
    <row r="945">
      <c r="N945" s="13"/>
      <c r="O945" s="13"/>
    </row>
    <row r="946">
      <c r="N946" s="13"/>
      <c r="O946" s="13"/>
    </row>
    <row r="947">
      <c r="N947" s="13"/>
      <c r="O947" s="13"/>
    </row>
    <row r="948">
      <c r="N948" s="13"/>
      <c r="O948" s="13"/>
    </row>
    <row r="949">
      <c r="N949" s="13"/>
      <c r="O949" s="13"/>
    </row>
    <row r="950">
      <c r="N950" s="13"/>
      <c r="O950" s="13"/>
    </row>
    <row r="951">
      <c r="N951" s="13"/>
      <c r="O951" s="13"/>
    </row>
    <row r="952">
      <c r="N952" s="13"/>
      <c r="O952" s="13"/>
    </row>
    <row r="953">
      <c r="N953" s="13"/>
      <c r="O953" s="13"/>
    </row>
    <row r="954">
      <c r="N954" s="13"/>
      <c r="O954" s="13"/>
    </row>
    <row r="955">
      <c r="N955" s="13"/>
      <c r="O955" s="13"/>
    </row>
    <row r="956">
      <c r="N956" s="13"/>
      <c r="O956" s="13"/>
    </row>
    <row r="957">
      <c r="N957" s="13"/>
      <c r="O957" s="13"/>
    </row>
    <row r="958">
      <c r="N958" s="13"/>
      <c r="O958" s="13"/>
    </row>
    <row r="959">
      <c r="N959" s="13"/>
      <c r="O959" s="13"/>
    </row>
    <row r="960">
      <c r="N960" s="13"/>
      <c r="O960" s="13"/>
    </row>
    <row r="961">
      <c r="N961" s="13"/>
      <c r="O961" s="13"/>
    </row>
    <row r="962">
      <c r="N962" s="13"/>
      <c r="O962" s="13"/>
    </row>
    <row r="963">
      <c r="N963" s="13"/>
      <c r="O963" s="13"/>
    </row>
    <row r="964">
      <c r="N964" s="13"/>
      <c r="O964" s="13"/>
    </row>
    <row r="965">
      <c r="N965" s="13"/>
      <c r="O965" s="13"/>
    </row>
    <row r="966">
      <c r="N966" s="13"/>
      <c r="O966" s="13"/>
    </row>
    <row r="967">
      <c r="N967" s="13"/>
      <c r="O967" s="13"/>
    </row>
    <row r="968">
      <c r="N968" s="13"/>
      <c r="O968" s="13"/>
    </row>
    <row r="969">
      <c r="N969" s="13"/>
      <c r="O969" s="13"/>
    </row>
    <row r="970">
      <c r="N970" s="13"/>
      <c r="O970" s="13"/>
    </row>
    <row r="971">
      <c r="N971" s="13"/>
      <c r="O971" s="13"/>
    </row>
    <row r="972">
      <c r="N972" s="13"/>
      <c r="O972" s="13"/>
    </row>
    <row r="973">
      <c r="N973" s="13"/>
      <c r="O973" s="13"/>
    </row>
    <row r="974">
      <c r="N974" s="13"/>
      <c r="O974" s="13"/>
    </row>
    <row r="975">
      <c r="N975" s="13"/>
      <c r="O975" s="13"/>
    </row>
    <row r="976">
      <c r="N976" s="13"/>
      <c r="O976" s="13"/>
    </row>
    <row r="977">
      <c r="N977" s="13"/>
      <c r="O977" s="13"/>
    </row>
    <row r="978">
      <c r="N978" s="13"/>
      <c r="O978" s="13"/>
    </row>
    <row r="979">
      <c r="N979" s="13"/>
      <c r="O979" s="13"/>
    </row>
    <row r="980">
      <c r="N980" s="13"/>
      <c r="O980" s="13"/>
    </row>
    <row r="981">
      <c r="N981" s="13"/>
      <c r="O981" s="13"/>
    </row>
    <row r="982">
      <c r="N982" s="13"/>
      <c r="O982" s="13"/>
    </row>
    <row r="983">
      <c r="N983" s="13"/>
      <c r="O983" s="13"/>
    </row>
    <row r="984">
      <c r="N984" s="13"/>
      <c r="O984" s="13"/>
    </row>
    <row r="985">
      <c r="N985" s="13"/>
      <c r="O985" s="13"/>
    </row>
    <row r="986">
      <c r="N986" s="13"/>
      <c r="O986" s="13"/>
    </row>
    <row r="987">
      <c r="N987" s="13"/>
      <c r="O987" s="13"/>
    </row>
    <row r="988">
      <c r="N988" s="13"/>
      <c r="O988" s="13"/>
    </row>
    <row r="989">
      <c r="N989" s="13"/>
      <c r="O989" s="13"/>
    </row>
    <row r="990">
      <c r="N990" s="13"/>
      <c r="O990" s="13"/>
    </row>
    <row r="991">
      <c r="N991" s="13"/>
      <c r="O991" s="13"/>
    </row>
    <row r="992">
      <c r="N992" s="13"/>
      <c r="O992" s="13"/>
    </row>
    <row r="993">
      <c r="N993" s="13"/>
      <c r="O993" s="13"/>
    </row>
    <row r="994">
      <c r="N994" s="13"/>
      <c r="O994" s="13"/>
    </row>
    <row r="995">
      <c r="N995" s="13"/>
      <c r="O995" s="13"/>
    </row>
    <row r="996">
      <c r="N996" s="13"/>
      <c r="O996" s="13"/>
    </row>
    <row r="997">
      <c r="N997" s="13"/>
      <c r="O997" s="13"/>
    </row>
    <row r="998">
      <c r="N998" s="13"/>
      <c r="O998" s="13"/>
    </row>
    <row r="999">
      <c r="N999" s="13"/>
      <c r="O999" s="13"/>
    </row>
    <row r="1000">
      <c r="N1000" s="13"/>
      <c r="O1000" s="13"/>
    </row>
  </sheetData>
  <hyperlinks>
    <hyperlink r:id="rId1" ref="L2"/>
    <hyperlink r:id="rId2" ref="L9"/>
    <hyperlink r:id="rId3" ref="L10"/>
    <hyperlink r:id="rId4" ref="L11"/>
    <hyperlink r:id="rId5" ref="L12"/>
    <hyperlink r:id="rId6" ref="L13"/>
    <hyperlink r:id="rId7" ref="L14"/>
    <hyperlink r:id="rId8" ref="L15"/>
    <hyperlink r:id="rId9" ref="L16"/>
    <hyperlink r:id="rId10" ref="L18"/>
    <hyperlink r:id="rId11" ref="L19"/>
    <hyperlink r:id="rId12" ref="L20"/>
    <hyperlink r:id="rId13" ref="L21"/>
    <hyperlink r:id="rId14" ref="L22"/>
  </hyperlinks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57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6</v>
      </c>
      <c r="L1" s="1" t="s">
        <v>12</v>
      </c>
      <c r="M1" s="6" t="s">
        <v>13</v>
      </c>
      <c r="N1" s="1"/>
      <c r="O1" s="1"/>
      <c r="P1" s="1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132" t="s">
        <v>405</v>
      </c>
      <c r="B2" s="33" t="s">
        <v>406</v>
      </c>
      <c r="C2" s="27"/>
      <c r="D2" s="34"/>
      <c r="E2" s="33">
        <v>1.0</v>
      </c>
      <c r="F2" s="33"/>
      <c r="G2" s="33" t="s">
        <v>319</v>
      </c>
      <c r="H2" s="27"/>
      <c r="I2" s="27"/>
      <c r="J2" s="27"/>
      <c r="K2" s="27"/>
      <c r="L2" s="27"/>
      <c r="M2" s="26" t="str">
        <f t="shared" ref="M2:M4" si="1">if(E2=3, concatenate("http://taeyoonchoi.com/",lower(substitute(A2," ","-")),"/",lower(substitute(B2," ","-")),"/",lower(substitute(D2," ","-"))),if(E2=2,concatenate("http://taeyoonchoi.com/",lower(substitute(A2," ","-")),"/",lower(substitute(B2," ","-"))),concatenate("http://taeyoonchoi.com/",lower(substitute(A2," ","-")))))</f>
        <v>http://taeyoonchoi.com/isopt-in-search-of-personalized-time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>
      <c r="A3" s="132" t="s">
        <v>405</v>
      </c>
      <c r="B3" s="40" t="s">
        <v>407</v>
      </c>
      <c r="C3" s="42"/>
      <c r="D3" s="46"/>
      <c r="E3" s="44">
        <v>2.0</v>
      </c>
      <c r="F3" s="42"/>
      <c r="G3" s="42"/>
      <c r="H3" s="42"/>
      <c r="I3" s="42" t="s">
        <v>408</v>
      </c>
      <c r="J3" s="42"/>
      <c r="K3" s="42"/>
      <c r="L3" s="104"/>
      <c r="M3" s="26" t="str">
        <f t="shared" si="1"/>
        <v>http://taeyoonchoi.com/isopt-in-search-of-personalized-time/timekeepers-inventions-club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132" t="s">
        <v>405</v>
      </c>
      <c r="B4" s="42" t="s">
        <v>409</v>
      </c>
      <c r="C4" s="42"/>
      <c r="D4" s="46"/>
      <c r="E4" s="44">
        <v>2.0</v>
      </c>
      <c r="F4" s="42"/>
      <c r="G4" s="42"/>
      <c r="H4" s="42"/>
      <c r="I4" s="42"/>
      <c r="J4" s="44" t="s">
        <v>410</v>
      </c>
      <c r="K4" s="42"/>
      <c r="L4" s="104"/>
      <c r="M4" s="26" t="str">
        <f t="shared" si="1"/>
        <v>http://taeyoonchoi.com/isopt-in-search-of-personalized-time/circle-of-moment-measurement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132" t="s">
        <v>405</v>
      </c>
      <c r="B5" s="42" t="s">
        <v>411</v>
      </c>
      <c r="C5" s="42"/>
      <c r="D5" s="46"/>
      <c r="E5" s="44">
        <v>2.0</v>
      </c>
      <c r="F5" s="42"/>
      <c r="G5" s="42"/>
      <c r="H5" s="42"/>
      <c r="I5" s="42"/>
      <c r="J5" s="42"/>
      <c r="K5" s="42"/>
      <c r="L5" s="104"/>
      <c r="M5" s="51" t="s">
        <v>412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N6" s="27"/>
      <c r="O6" s="27"/>
    </row>
    <row r="7">
      <c r="N7" s="27"/>
      <c r="O7" s="27"/>
    </row>
    <row r="8">
      <c r="N8" s="27"/>
      <c r="O8" s="27"/>
    </row>
    <row r="9">
      <c r="N9" s="27"/>
      <c r="O9" s="27"/>
    </row>
    <row r="10">
      <c r="N10" s="27"/>
      <c r="O10" s="27"/>
    </row>
    <row r="11">
      <c r="N11" s="27"/>
      <c r="O11" s="27"/>
    </row>
    <row r="12">
      <c r="N12" s="27"/>
      <c r="O12" s="27"/>
    </row>
    <row r="13">
      <c r="N13" s="27"/>
      <c r="O13" s="27"/>
    </row>
    <row r="14">
      <c r="N14" s="27"/>
      <c r="O14" s="27"/>
    </row>
    <row r="15">
      <c r="N15" s="27"/>
      <c r="O15" s="27"/>
    </row>
    <row r="16">
      <c r="N16" s="27"/>
      <c r="O16" s="27"/>
    </row>
    <row r="17">
      <c r="N17" s="27"/>
      <c r="O17" s="27"/>
    </row>
    <row r="18">
      <c r="N18" s="27"/>
      <c r="O18" s="27"/>
    </row>
    <row r="19">
      <c r="N19" s="27"/>
      <c r="O19" s="27"/>
    </row>
    <row r="20">
      <c r="N20" s="27"/>
      <c r="O20" s="27"/>
    </row>
    <row r="21">
      <c r="N21" s="27"/>
      <c r="O21" s="27"/>
    </row>
    <row r="22">
      <c r="N22" s="27"/>
      <c r="O22" s="27"/>
    </row>
    <row r="23">
      <c r="N23" s="27"/>
      <c r="O23" s="27"/>
    </row>
    <row r="24">
      <c r="N24" s="27"/>
      <c r="O24" s="27"/>
    </row>
    <row r="25">
      <c r="N25" s="27"/>
      <c r="O25" s="27"/>
    </row>
    <row r="26">
      <c r="N26" s="27"/>
      <c r="O26" s="27"/>
    </row>
    <row r="27">
      <c r="N27" s="27"/>
      <c r="O27" s="27"/>
    </row>
    <row r="28">
      <c r="N28" s="27"/>
      <c r="O28" s="27"/>
    </row>
    <row r="29">
      <c r="N29" s="27"/>
      <c r="O29" s="27"/>
    </row>
    <row r="30">
      <c r="N30" s="27"/>
      <c r="O30" s="27"/>
    </row>
    <row r="31">
      <c r="N31" s="27"/>
      <c r="O31" s="27"/>
    </row>
    <row r="32">
      <c r="N32" s="27"/>
      <c r="O32" s="27"/>
    </row>
    <row r="33">
      <c r="N33" s="27"/>
      <c r="O33" s="27"/>
    </row>
    <row r="34">
      <c r="N34" s="27"/>
      <c r="O34" s="27"/>
    </row>
    <row r="35">
      <c r="N35" s="27"/>
      <c r="O35" s="27"/>
    </row>
    <row r="36">
      <c r="N36" s="27"/>
      <c r="O36" s="27"/>
    </row>
    <row r="37">
      <c r="N37" s="27"/>
      <c r="O37" s="27"/>
    </row>
    <row r="38">
      <c r="N38" s="27"/>
      <c r="O38" s="27"/>
    </row>
    <row r="39">
      <c r="N39" s="27"/>
      <c r="O39" s="27"/>
    </row>
    <row r="40">
      <c r="N40" s="27"/>
      <c r="O40" s="27"/>
    </row>
    <row r="41">
      <c r="N41" s="27"/>
      <c r="O41" s="27"/>
    </row>
    <row r="42">
      <c r="N42" s="27"/>
      <c r="O42" s="27"/>
    </row>
    <row r="43">
      <c r="N43" s="27"/>
      <c r="O43" s="27"/>
    </row>
    <row r="44">
      <c r="N44" s="27"/>
      <c r="O44" s="27"/>
    </row>
    <row r="45">
      <c r="N45" s="27"/>
      <c r="O45" s="27"/>
    </row>
    <row r="46">
      <c r="N46" s="27"/>
      <c r="O46" s="27"/>
    </row>
    <row r="47">
      <c r="N47" s="27"/>
      <c r="O47" s="27"/>
    </row>
    <row r="48">
      <c r="N48" s="27"/>
      <c r="O48" s="27"/>
    </row>
    <row r="49">
      <c r="N49" s="27"/>
      <c r="O49" s="27"/>
    </row>
    <row r="50">
      <c r="N50" s="27"/>
      <c r="O50" s="27"/>
    </row>
    <row r="51">
      <c r="N51" s="27"/>
      <c r="O51" s="27"/>
    </row>
    <row r="52">
      <c r="N52" s="27"/>
      <c r="O52" s="27"/>
    </row>
    <row r="53">
      <c r="N53" s="27"/>
      <c r="O53" s="27"/>
    </row>
    <row r="54">
      <c r="N54" s="27"/>
      <c r="O54" s="27"/>
    </row>
    <row r="55">
      <c r="N55" s="27"/>
      <c r="O55" s="27"/>
    </row>
    <row r="56">
      <c r="N56" s="27"/>
      <c r="O56" s="27"/>
    </row>
    <row r="57">
      <c r="N57" s="27"/>
      <c r="O57" s="27"/>
    </row>
    <row r="58">
      <c r="N58" s="27"/>
      <c r="O58" s="27"/>
    </row>
    <row r="59">
      <c r="N59" s="27"/>
      <c r="O59" s="27"/>
    </row>
    <row r="60">
      <c r="N60" s="27"/>
      <c r="O60" s="27"/>
    </row>
    <row r="61">
      <c r="N61" s="27"/>
      <c r="O61" s="27"/>
    </row>
    <row r="62">
      <c r="N62" s="27"/>
      <c r="O62" s="27"/>
    </row>
    <row r="63">
      <c r="N63" s="27"/>
      <c r="O63" s="27"/>
    </row>
    <row r="64">
      <c r="N64" s="27"/>
      <c r="O64" s="27"/>
    </row>
    <row r="65">
      <c r="N65" s="27"/>
      <c r="O65" s="27"/>
    </row>
    <row r="66">
      <c r="N66" s="27"/>
      <c r="O66" s="27"/>
    </row>
    <row r="67">
      <c r="N67" s="27"/>
      <c r="O67" s="27"/>
    </row>
    <row r="68">
      <c r="N68" s="27"/>
      <c r="O68" s="27"/>
    </row>
    <row r="69">
      <c r="N69" s="27"/>
      <c r="O69" s="27"/>
    </row>
    <row r="70">
      <c r="N70" s="27"/>
      <c r="O70" s="27"/>
    </row>
    <row r="71">
      <c r="N71" s="27"/>
      <c r="O71" s="27"/>
    </row>
    <row r="72">
      <c r="N72" s="27"/>
      <c r="O72" s="27"/>
    </row>
    <row r="73">
      <c r="N73" s="27"/>
      <c r="O73" s="27"/>
    </row>
    <row r="74">
      <c r="N74" s="27"/>
      <c r="O74" s="27"/>
    </row>
    <row r="75">
      <c r="N75" s="27"/>
      <c r="O75" s="27"/>
    </row>
    <row r="76">
      <c r="N76" s="27"/>
      <c r="O76" s="27"/>
    </row>
    <row r="77">
      <c r="N77" s="27"/>
      <c r="O77" s="27"/>
    </row>
    <row r="78">
      <c r="N78" s="27"/>
      <c r="O78" s="27"/>
    </row>
    <row r="79">
      <c r="N79" s="27"/>
      <c r="O79" s="27"/>
    </row>
    <row r="80">
      <c r="N80" s="27"/>
      <c r="O80" s="27"/>
    </row>
    <row r="81">
      <c r="N81" s="27"/>
      <c r="O81" s="27"/>
    </row>
    <row r="82">
      <c r="N82" s="27"/>
      <c r="O82" s="27"/>
    </row>
    <row r="83">
      <c r="N83" s="27"/>
      <c r="O83" s="27"/>
    </row>
    <row r="84">
      <c r="N84" s="27"/>
      <c r="O84" s="27"/>
    </row>
    <row r="85">
      <c r="N85" s="27"/>
      <c r="O85" s="27"/>
    </row>
    <row r="86">
      <c r="N86" s="27"/>
      <c r="O86" s="27"/>
    </row>
    <row r="87">
      <c r="N87" s="27"/>
      <c r="O87" s="27"/>
    </row>
    <row r="88">
      <c r="N88" s="27"/>
      <c r="O88" s="27"/>
    </row>
    <row r="89">
      <c r="N89" s="27"/>
      <c r="O89" s="27"/>
    </row>
    <row r="90">
      <c r="N90" s="27"/>
      <c r="O90" s="27"/>
    </row>
    <row r="91">
      <c r="N91" s="27"/>
      <c r="O91" s="27"/>
    </row>
    <row r="92">
      <c r="N92" s="27"/>
      <c r="O92" s="27"/>
    </row>
    <row r="93">
      <c r="N93" s="27"/>
      <c r="O93" s="27"/>
    </row>
    <row r="94">
      <c r="N94" s="27"/>
      <c r="O94" s="27"/>
    </row>
    <row r="95">
      <c r="N95" s="27"/>
      <c r="O95" s="27"/>
    </row>
    <row r="96">
      <c r="N96" s="27"/>
      <c r="O96" s="27"/>
    </row>
    <row r="97">
      <c r="N97" s="27"/>
      <c r="O97" s="27"/>
    </row>
    <row r="98">
      <c r="N98" s="27"/>
      <c r="O98" s="27"/>
    </row>
    <row r="99">
      <c r="N99" s="27"/>
      <c r="O99" s="27"/>
    </row>
    <row r="100">
      <c r="N100" s="27"/>
      <c r="O100" s="27"/>
    </row>
    <row r="101">
      <c r="N101" s="27"/>
      <c r="O101" s="27"/>
    </row>
    <row r="102">
      <c r="N102" s="27"/>
      <c r="O102" s="27"/>
    </row>
    <row r="103">
      <c r="N103" s="27"/>
      <c r="O103" s="27"/>
    </row>
    <row r="104">
      <c r="N104" s="27"/>
      <c r="O104" s="27"/>
    </row>
    <row r="105">
      <c r="N105" s="27"/>
      <c r="O105" s="27"/>
    </row>
    <row r="106">
      <c r="N106" s="27"/>
      <c r="O106" s="27"/>
    </row>
    <row r="107">
      <c r="N107" s="27"/>
      <c r="O107" s="27"/>
    </row>
    <row r="108">
      <c r="N108" s="27"/>
      <c r="O108" s="27"/>
    </row>
    <row r="109">
      <c r="N109" s="27"/>
      <c r="O109" s="27"/>
    </row>
    <row r="110">
      <c r="N110" s="27"/>
      <c r="O110" s="27"/>
    </row>
    <row r="111">
      <c r="N111" s="27"/>
      <c r="O111" s="27"/>
    </row>
    <row r="112">
      <c r="N112" s="27"/>
      <c r="O112" s="27"/>
    </row>
    <row r="113">
      <c r="N113" s="27"/>
      <c r="O113" s="27"/>
    </row>
    <row r="114">
      <c r="N114" s="27"/>
      <c r="O114" s="27"/>
    </row>
    <row r="115">
      <c r="N115" s="27"/>
      <c r="O115" s="27"/>
    </row>
    <row r="116">
      <c r="N116" s="27"/>
      <c r="O116" s="27"/>
    </row>
    <row r="117">
      <c r="N117" s="27"/>
      <c r="O117" s="27"/>
    </row>
    <row r="118">
      <c r="N118" s="27"/>
      <c r="O118" s="27"/>
    </row>
    <row r="119">
      <c r="N119" s="27"/>
      <c r="O119" s="27"/>
    </row>
    <row r="120">
      <c r="N120" s="27"/>
      <c r="O120" s="27"/>
    </row>
    <row r="121">
      <c r="N121" s="27"/>
      <c r="O121" s="27"/>
    </row>
    <row r="122">
      <c r="N122" s="27"/>
      <c r="O122" s="27"/>
    </row>
    <row r="123">
      <c r="N123" s="27"/>
      <c r="O123" s="27"/>
    </row>
    <row r="124">
      <c r="N124" s="27"/>
      <c r="O124" s="27"/>
    </row>
    <row r="125">
      <c r="N125" s="27"/>
      <c r="O125" s="27"/>
    </row>
    <row r="126">
      <c r="N126" s="27"/>
      <c r="O126" s="27"/>
    </row>
    <row r="127">
      <c r="N127" s="27"/>
      <c r="O127" s="27"/>
    </row>
    <row r="128">
      <c r="N128" s="27"/>
      <c r="O128" s="27"/>
    </row>
    <row r="129">
      <c r="N129" s="27"/>
      <c r="O129" s="27"/>
    </row>
    <row r="130">
      <c r="N130" s="27"/>
      <c r="O130" s="27"/>
    </row>
    <row r="131">
      <c r="N131" s="27"/>
      <c r="O131" s="27"/>
    </row>
    <row r="132">
      <c r="N132" s="27"/>
      <c r="O132" s="27"/>
    </row>
    <row r="133">
      <c r="N133" s="27"/>
      <c r="O133" s="27"/>
    </row>
    <row r="134">
      <c r="N134" s="27"/>
      <c r="O134" s="27"/>
    </row>
    <row r="135">
      <c r="N135" s="27"/>
      <c r="O135" s="27"/>
    </row>
    <row r="136">
      <c r="N136" s="27"/>
      <c r="O136" s="27"/>
    </row>
    <row r="137">
      <c r="N137" s="27"/>
      <c r="O137" s="27"/>
    </row>
    <row r="138">
      <c r="N138" s="27"/>
      <c r="O138" s="27"/>
    </row>
    <row r="139">
      <c r="N139" s="27"/>
      <c r="O139" s="27"/>
    </row>
    <row r="140">
      <c r="N140" s="27"/>
      <c r="O140" s="27"/>
    </row>
    <row r="141">
      <c r="N141" s="27"/>
      <c r="O141" s="27"/>
    </row>
    <row r="142">
      <c r="N142" s="27"/>
      <c r="O142" s="27"/>
    </row>
    <row r="143">
      <c r="N143" s="27"/>
      <c r="O143" s="27"/>
    </row>
    <row r="144">
      <c r="N144" s="27"/>
      <c r="O144" s="27"/>
    </row>
    <row r="145">
      <c r="N145" s="27"/>
      <c r="O145" s="27"/>
    </row>
    <row r="146">
      <c r="N146" s="27"/>
      <c r="O146" s="27"/>
    </row>
    <row r="147">
      <c r="N147" s="27"/>
      <c r="O147" s="27"/>
    </row>
    <row r="148">
      <c r="N148" s="27"/>
      <c r="O148" s="27"/>
    </row>
    <row r="149">
      <c r="N149" s="27"/>
      <c r="O149" s="27"/>
    </row>
    <row r="150">
      <c r="N150" s="27"/>
      <c r="O150" s="27"/>
    </row>
    <row r="151">
      <c r="N151" s="27"/>
      <c r="O151" s="27"/>
    </row>
    <row r="152">
      <c r="N152" s="27"/>
      <c r="O152" s="27"/>
    </row>
    <row r="153">
      <c r="N153" s="27"/>
      <c r="O153" s="27"/>
    </row>
    <row r="154">
      <c r="N154" s="27"/>
      <c r="O154" s="27"/>
    </row>
    <row r="155">
      <c r="N155" s="27"/>
      <c r="O155" s="27"/>
    </row>
    <row r="156">
      <c r="N156" s="27"/>
      <c r="O156" s="27"/>
    </row>
    <row r="157">
      <c r="N157" s="27"/>
      <c r="O157" s="27"/>
    </row>
    <row r="158">
      <c r="N158" s="27"/>
      <c r="O158" s="27"/>
    </row>
    <row r="159">
      <c r="N159" s="27"/>
      <c r="O159" s="27"/>
    </row>
    <row r="160">
      <c r="N160" s="27"/>
      <c r="O160" s="27"/>
    </row>
    <row r="161">
      <c r="N161" s="27"/>
      <c r="O161" s="27"/>
    </row>
    <row r="162">
      <c r="N162" s="27"/>
      <c r="O162" s="27"/>
    </row>
    <row r="163">
      <c r="N163" s="27"/>
      <c r="O163" s="27"/>
    </row>
    <row r="164">
      <c r="N164" s="27"/>
      <c r="O164" s="27"/>
    </row>
    <row r="165">
      <c r="N165" s="27"/>
      <c r="O165" s="27"/>
    </row>
    <row r="166">
      <c r="N166" s="27"/>
      <c r="O166" s="27"/>
    </row>
    <row r="167">
      <c r="N167" s="27"/>
      <c r="O167" s="27"/>
    </row>
    <row r="168">
      <c r="N168" s="27"/>
      <c r="O168" s="27"/>
    </row>
    <row r="169">
      <c r="N169" s="27"/>
      <c r="O169" s="27"/>
    </row>
    <row r="170">
      <c r="N170" s="27"/>
      <c r="O170" s="27"/>
    </row>
    <row r="171">
      <c r="N171" s="27"/>
      <c r="O171" s="27"/>
    </row>
    <row r="172">
      <c r="N172" s="27"/>
      <c r="O172" s="27"/>
    </row>
    <row r="173">
      <c r="N173" s="27"/>
      <c r="O173" s="27"/>
    </row>
    <row r="174">
      <c r="N174" s="27"/>
      <c r="O174" s="27"/>
    </row>
    <row r="175">
      <c r="N175" s="27"/>
      <c r="O175" s="27"/>
    </row>
    <row r="176">
      <c r="N176" s="27"/>
      <c r="O176" s="27"/>
    </row>
    <row r="177">
      <c r="N177" s="27"/>
      <c r="O177" s="27"/>
    </row>
    <row r="178">
      <c r="N178" s="27"/>
      <c r="O178" s="27"/>
    </row>
    <row r="179">
      <c r="N179" s="27"/>
      <c r="O179" s="27"/>
    </row>
    <row r="180">
      <c r="N180" s="27"/>
      <c r="O180" s="27"/>
    </row>
    <row r="181">
      <c r="N181" s="27"/>
      <c r="O181" s="27"/>
    </row>
    <row r="182">
      <c r="N182" s="27"/>
      <c r="O182" s="27"/>
    </row>
    <row r="183">
      <c r="N183" s="27"/>
      <c r="O183" s="27"/>
    </row>
    <row r="184">
      <c r="N184" s="27"/>
      <c r="O184" s="27"/>
    </row>
    <row r="185">
      <c r="N185" s="27"/>
      <c r="O185" s="27"/>
    </row>
    <row r="186">
      <c r="N186" s="27"/>
      <c r="O186" s="27"/>
    </row>
    <row r="187">
      <c r="N187" s="27"/>
      <c r="O187" s="27"/>
    </row>
    <row r="188">
      <c r="N188" s="27"/>
      <c r="O188" s="27"/>
    </row>
    <row r="189">
      <c r="N189" s="27"/>
      <c r="O189" s="27"/>
    </row>
    <row r="190">
      <c r="N190" s="27"/>
      <c r="O190" s="27"/>
    </row>
    <row r="191">
      <c r="N191" s="27"/>
      <c r="O191" s="27"/>
    </row>
    <row r="192">
      <c r="N192" s="27"/>
      <c r="O192" s="27"/>
    </row>
    <row r="193">
      <c r="N193" s="27"/>
      <c r="O193" s="27"/>
    </row>
    <row r="194">
      <c r="N194" s="27"/>
      <c r="O194" s="27"/>
    </row>
    <row r="195">
      <c r="N195" s="27"/>
      <c r="O195" s="27"/>
    </row>
    <row r="196">
      <c r="N196" s="27"/>
      <c r="O196" s="27"/>
    </row>
    <row r="197">
      <c r="N197" s="27"/>
      <c r="O197" s="27"/>
    </row>
    <row r="198">
      <c r="N198" s="27"/>
      <c r="O198" s="27"/>
    </row>
    <row r="199">
      <c r="N199" s="27"/>
      <c r="O199" s="27"/>
    </row>
    <row r="200">
      <c r="N200" s="27"/>
      <c r="O200" s="27"/>
    </row>
    <row r="201">
      <c r="N201" s="27"/>
      <c r="O201" s="27"/>
    </row>
    <row r="202">
      <c r="N202" s="27"/>
      <c r="O202" s="27"/>
    </row>
    <row r="203">
      <c r="N203" s="27"/>
      <c r="O203" s="27"/>
    </row>
    <row r="204">
      <c r="N204" s="27"/>
      <c r="O204" s="27"/>
    </row>
    <row r="205">
      <c r="N205" s="27"/>
      <c r="O205" s="27"/>
    </row>
    <row r="206">
      <c r="N206" s="27"/>
      <c r="O206" s="27"/>
    </row>
    <row r="207">
      <c r="N207" s="27"/>
      <c r="O207" s="27"/>
    </row>
    <row r="208">
      <c r="N208" s="27"/>
      <c r="O208" s="27"/>
    </row>
    <row r="209">
      <c r="N209" s="27"/>
      <c r="O209" s="27"/>
    </row>
    <row r="210">
      <c r="N210" s="27"/>
      <c r="O210" s="27"/>
    </row>
    <row r="211">
      <c r="N211" s="27"/>
      <c r="O211" s="27"/>
    </row>
    <row r="212">
      <c r="N212" s="27"/>
      <c r="O212" s="27"/>
    </row>
    <row r="213">
      <c r="N213" s="27"/>
      <c r="O213" s="27"/>
    </row>
    <row r="214">
      <c r="N214" s="27"/>
      <c r="O214" s="27"/>
    </row>
    <row r="215">
      <c r="N215" s="27"/>
      <c r="O215" s="27"/>
    </row>
    <row r="216">
      <c r="N216" s="27"/>
      <c r="O216" s="27"/>
    </row>
    <row r="217">
      <c r="N217" s="27"/>
      <c r="O217" s="27"/>
    </row>
    <row r="218">
      <c r="N218" s="27"/>
      <c r="O218" s="27"/>
    </row>
    <row r="219">
      <c r="N219" s="27"/>
      <c r="O219" s="27"/>
    </row>
    <row r="220">
      <c r="N220" s="27"/>
      <c r="O220" s="27"/>
    </row>
    <row r="221">
      <c r="N221" s="27"/>
      <c r="O221" s="27"/>
    </row>
    <row r="222">
      <c r="N222" s="27"/>
      <c r="O222" s="27"/>
    </row>
    <row r="223">
      <c r="N223" s="27"/>
      <c r="O223" s="27"/>
    </row>
    <row r="224">
      <c r="N224" s="27"/>
      <c r="O224" s="27"/>
    </row>
    <row r="225">
      <c r="N225" s="27"/>
      <c r="O225" s="27"/>
    </row>
    <row r="226">
      <c r="N226" s="27"/>
      <c r="O226" s="27"/>
    </row>
    <row r="227">
      <c r="N227" s="27"/>
      <c r="O227" s="27"/>
    </row>
    <row r="228">
      <c r="N228" s="27"/>
      <c r="O228" s="27"/>
    </row>
    <row r="229">
      <c r="N229" s="27"/>
      <c r="O229" s="27"/>
    </row>
    <row r="230">
      <c r="N230" s="27"/>
      <c r="O230" s="27"/>
    </row>
    <row r="231">
      <c r="N231" s="27"/>
      <c r="O231" s="27"/>
    </row>
    <row r="232">
      <c r="N232" s="27"/>
      <c r="O232" s="27"/>
    </row>
    <row r="233">
      <c r="N233" s="27"/>
      <c r="O233" s="27"/>
    </row>
    <row r="234">
      <c r="N234" s="27"/>
      <c r="O234" s="27"/>
    </row>
    <row r="235">
      <c r="N235" s="27"/>
      <c r="O235" s="27"/>
    </row>
    <row r="236">
      <c r="N236" s="27"/>
      <c r="O236" s="27"/>
    </row>
    <row r="237">
      <c r="N237" s="27"/>
      <c r="O237" s="27"/>
    </row>
    <row r="238">
      <c r="N238" s="27"/>
      <c r="O238" s="27"/>
    </row>
    <row r="239">
      <c r="N239" s="27"/>
      <c r="O239" s="27"/>
    </row>
    <row r="240">
      <c r="N240" s="27"/>
      <c r="O240" s="27"/>
    </row>
    <row r="241">
      <c r="N241" s="27"/>
      <c r="O241" s="27"/>
    </row>
    <row r="242">
      <c r="N242" s="27"/>
      <c r="O242" s="27"/>
    </row>
    <row r="243">
      <c r="N243" s="27"/>
      <c r="O243" s="27"/>
    </row>
    <row r="244">
      <c r="N244" s="27"/>
      <c r="O244" s="27"/>
    </row>
    <row r="245">
      <c r="N245" s="27"/>
      <c r="O245" s="27"/>
    </row>
    <row r="246">
      <c r="N246" s="27"/>
      <c r="O246" s="27"/>
    </row>
    <row r="247">
      <c r="N247" s="27"/>
      <c r="O247" s="27"/>
    </row>
    <row r="248">
      <c r="N248" s="27"/>
      <c r="O248" s="27"/>
    </row>
    <row r="249">
      <c r="N249" s="27"/>
      <c r="O249" s="27"/>
    </row>
    <row r="250">
      <c r="N250" s="27"/>
      <c r="O250" s="27"/>
    </row>
    <row r="251">
      <c r="N251" s="27"/>
      <c r="O251" s="27"/>
    </row>
    <row r="252">
      <c r="N252" s="27"/>
      <c r="O252" s="27"/>
    </row>
    <row r="253">
      <c r="N253" s="27"/>
      <c r="O253" s="27"/>
    </row>
    <row r="254">
      <c r="N254" s="27"/>
      <c r="O254" s="27"/>
    </row>
    <row r="255">
      <c r="N255" s="27"/>
      <c r="O255" s="27"/>
    </row>
    <row r="256">
      <c r="N256" s="27"/>
      <c r="O256" s="27"/>
    </row>
    <row r="257">
      <c r="N257" s="27"/>
      <c r="O257" s="27"/>
    </row>
    <row r="258">
      <c r="N258" s="27"/>
      <c r="O258" s="27"/>
    </row>
    <row r="259">
      <c r="N259" s="27"/>
      <c r="O259" s="27"/>
    </row>
    <row r="260">
      <c r="N260" s="27"/>
      <c r="O260" s="27"/>
    </row>
    <row r="261">
      <c r="N261" s="27"/>
      <c r="O261" s="27"/>
    </row>
    <row r="262">
      <c r="N262" s="27"/>
      <c r="O262" s="27"/>
    </row>
    <row r="263">
      <c r="N263" s="27"/>
      <c r="O263" s="27"/>
    </row>
    <row r="264">
      <c r="N264" s="27"/>
      <c r="O264" s="27"/>
    </row>
    <row r="265">
      <c r="N265" s="27"/>
      <c r="O265" s="27"/>
    </row>
    <row r="266">
      <c r="N266" s="27"/>
      <c r="O266" s="27"/>
    </row>
    <row r="267">
      <c r="N267" s="27"/>
      <c r="O267" s="27"/>
    </row>
    <row r="268">
      <c r="N268" s="27"/>
      <c r="O268" s="27"/>
    </row>
    <row r="269">
      <c r="N269" s="27"/>
      <c r="O269" s="27"/>
    </row>
    <row r="270">
      <c r="N270" s="27"/>
      <c r="O270" s="27"/>
    </row>
    <row r="271">
      <c r="N271" s="27"/>
      <c r="O271" s="27"/>
    </row>
    <row r="272">
      <c r="N272" s="27"/>
      <c r="O272" s="27"/>
    </row>
    <row r="273">
      <c r="N273" s="27"/>
      <c r="O273" s="27"/>
    </row>
    <row r="274">
      <c r="N274" s="27"/>
      <c r="O274" s="27"/>
    </row>
    <row r="275">
      <c r="N275" s="27"/>
      <c r="O275" s="27"/>
    </row>
    <row r="276">
      <c r="N276" s="27"/>
      <c r="O276" s="27"/>
    </row>
    <row r="277">
      <c r="N277" s="27"/>
      <c r="O277" s="27"/>
    </row>
    <row r="278">
      <c r="N278" s="27"/>
      <c r="O278" s="27"/>
    </row>
    <row r="279">
      <c r="N279" s="27"/>
      <c r="O279" s="27"/>
    </row>
    <row r="280">
      <c r="N280" s="27"/>
      <c r="O280" s="27"/>
    </row>
    <row r="281">
      <c r="N281" s="27"/>
      <c r="O281" s="27"/>
    </row>
    <row r="282">
      <c r="N282" s="27"/>
      <c r="O282" s="27"/>
    </row>
    <row r="283">
      <c r="N283" s="27"/>
      <c r="O283" s="27"/>
    </row>
    <row r="284">
      <c r="N284" s="27"/>
      <c r="O284" s="27"/>
    </row>
    <row r="285">
      <c r="N285" s="27"/>
      <c r="O285" s="27"/>
    </row>
    <row r="286">
      <c r="N286" s="27"/>
      <c r="O286" s="27"/>
    </row>
    <row r="287">
      <c r="N287" s="27"/>
      <c r="O287" s="27"/>
    </row>
    <row r="288">
      <c r="N288" s="27"/>
      <c r="O288" s="27"/>
    </row>
    <row r="289">
      <c r="N289" s="27"/>
      <c r="O289" s="27"/>
    </row>
    <row r="290">
      <c r="N290" s="27"/>
      <c r="O290" s="27"/>
    </row>
    <row r="291">
      <c r="N291" s="27"/>
      <c r="O291" s="27"/>
    </row>
    <row r="292">
      <c r="N292" s="27"/>
      <c r="O292" s="27"/>
    </row>
    <row r="293">
      <c r="N293" s="27"/>
      <c r="O293" s="27"/>
    </row>
    <row r="294">
      <c r="N294" s="27"/>
      <c r="O294" s="27"/>
    </row>
    <row r="295">
      <c r="N295" s="27"/>
      <c r="O295" s="27"/>
    </row>
    <row r="296">
      <c r="N296" s="27"/>
      <c r="O296" s="27"/>
    </row>
    <row r="297">
      <c r="N297" s="27"/>
      <c r="O297" s="27"/>
    </row>
    <row r="298">
      <c r="N298" s="27"/>
      <c r="O298" s="27"/>
    </row>
    <row r="299">
      <c r="N299" s="27"/>
      <c r="O299" s="27"/>
    </row>
    <row r="300">
      <c r="N300" s="27"/>
      <c r="O300" s="27"/>
    </row>
    <row r="301">
      <c r="N301" s="27"/>
      <c r="O301" s="27"/>
    </row>
    <row r="302">
      <c r="N302" s="27"/>
      <c r="O302" s="27"/>
    </row>
    <row r="303">
      <c r="N303" s="27"/>
      <c r="O303" s="27"/>
    </row>
    <row r="304">
      <c r="N304" s="27"/>
      <c r="O304" s="27"/>
    </row>
    <row r="305">
      <c r="N305" s="27"/>
      <c r="O305" s="27"/>
    </row>
    <row r="306">
      <c r="N306" s="27"/>
      <c r="O306" s="27"/>
    </row>
    <row r="307">
      <c r="N307" s="27"/>
      <c r="O307" s="27"/>
    </row>
    <row r="308">
      <c r="N308" s="27"/>
      <c r="O308" s="27"/>
    </row>
    <row r="309">
      <c r="N309" s="27"/>
      <c r="O309" s="27"/>
    </row>
    <row r="310">
      <c r="N310" s="27"/>
      <c r="O310" s="27"/>
    </row>
    <row r="311">
      <c r="N311" s="27"/>
      <c r="O311" s="27"/>
    </row>
    <row r="312">
      <c r="N312" s="27"/>
      <c r="O312" s="27"/>
    </row>
    <row r="313">
      <c r="N313" s="27"/>
      <c r="O313" s="27"/>
    </row>
    <row r="314">
      <c r="N314" s="27"/>
      <c r="O314" s="27"/>
    </row>
    <row r="315">
      <c r="N315" s="27"/>
      <c r="O315" s="27"/>
    </row>
    <row r="316">
      <c r="N316" s="27"/>
      <c r="O316" s="27"/>
    </row>
    <row r="317">
      <c r="N317" s="27"/>
      <c r="O317" s="27"/>
    </row>
    <row r="318">
      <c r="N318" s="27"/>
      <c r="O318" s="27"/>
    </row>
    <row r="319">
      <c r="N319" s="27"/>
      <c r="O319" s="27"/>
    </row>
    <row r="320">
      <c r="N320" s="27"/>
      <c r="O320" s="27"/>
    </row>
    <row r="321">
      <c r="N321" s="27"/>
      <c r="O321" s="27"/>
    </row>
    <row r="322">
      <c r="N322" s="27"/>
      <c r="O322" s="27"/>
    </row>
    <row r="323">
      <c r="N323" s="27"/>
      <c r="O323" s="27"/>
    </row>
    <row r="324">
      <c r="N324" s="27"/>
      <c r="O324" s="27"/>
    </row>
    <row r="325">
      <c r="N325" s="27"/>
      <c r="O325" s="27"/>
    </row>
    <row r="326">
      <c r="N326" s="27"/>
      <c r="O326" s="27"/>
    </row>
    <row r="327">
      <c r="N327" s="27"/>
      <c r="O327" s="27"/>
    </row>
    <row r="328">
      <c r="N328" s="27"/>
      <c r="O328" s="27"/>
    </row>
    <row r="329">
      <c r="N329" s="27"/>
      <c r="O329" s="27"/>
    </row>
    <row r="330">
      <c r="N330" s="27"/>
      <c r="O330" s="27"/>
    </row>
    <row r="331">
      <c r="N331" s="27"/>
      <c r="O331" s="27"/>
    </row>
    <row r="332">
      <c r="N332" s="27"/>
      <c r="O332" s="27"/>
    </row>
    <row r="333">
      <c r="N333" s="27"/>
      <c r="O333" s="27"/>
    </row>
    <row r="334">
      <c r="N334" s="27"/>
      <c r="O334" s="27"/>
    </row>
    <row r="335">
      <c r="N335" s="27"/>
      <c r="O335" s="27"/>
    </row>
    <row r="336">
      <c r="N336" s="27"/>
      <c r="O336" s="27"/>
    </row>
    <row r="337">
      <c r="N337" s="27"/>
      <c r="O337" s="27"/>
    </row>
    <row r="338">
      <c r="N338" s="27"/>
      <c r="O338" s="27"/>
    </row>
    <row r="339">
      <c r="N339" s="27"/>
      <c r="O339" s="27"/>
    </row>
    <row r="340">
      <c r="N340" s="27"/>
      <c r="O340" s="27"/>
    </row>
    <row r="341">
      <c r="N341" s="27"/>
      <c r="O341" s="27"/>
    </row>
    <row r="342">
      <c r="N342" s="27"/>
      <c r="O342" s="27"/>
    </row>
    <row r="343">
      <c r="N343" s="27"/>
      <c r="O343" s="27"/>
    </row>
    <row r="344">
      <c r="N344" s="27"/>
      <c r="O344" s="27"/>
    </row>
    <row r="345">
      <c r="N345" s="27"/>
      <c r="O345" s="27"/>
    </row>
    <row r="346">
      <c r="N346" s="27"/>
      <c r="O346" s="27"/>
    </row>
    <row r="347">
      <c r="N347" s="27"/>
      <c r="O347" s="27"/>
    </row>
    <row r="348">
      <c r="N348" s="27"/>
      <c r="O348" s="27"/>
    </row>
    <row r="349">
      <c r="N349" s="27"/>
      <c r="O349" s="27"/>
    </row>
    <row r="350">
      <c r="N350" s="27"/>
      <c r="O350" s="27"/>
    </row>
    <row r="351">
      <c r="N351" s="27"/>
      <c r="O351" s="27"/>
    </row>
    <row r="352">
      <c r="N352" s="27"/>
      <c r="O352" s="27"/>
    </row>
    <row r="353">
      <c r="N353" s="27"/>
      <c r="O353" s="27"/>
    </row>
    <row r="354">
      <c r="N354" s="27"/>
      <c r="O354" s="27"/>
    </row>
    <row r="355">
      <c r="N355" s="27"/>
      <c r="O355" s="27"/>
    </row>
    <row r="356">
      <c r="N356" s="27"/>
      <c r="O356" s="27"/>
    </row>
    <row r="357">
      <c r="N357" s="27"/>
      <c r="O357" s="27"/>
    </row>
    <row r="358">
      <c r="N358" s="27"/>
      <c r="O358" s="27"/>
    </row>
    <row r="359">
      <c r="N359" s="27"/>
      <c r="O359" s="27"/>
    </row>
    <row r="360">
      <c r="N360" s="27"/>
      <c r="O360" s="27"/>
    </row>
    <row r="361">
      <c r="N361" s="27"/>
      <c r="O361" s="27"/>
    </row>
    <row r="362">
      <c r="N362" s="27"/>
      <c r="O362" s="27"/>
    </row>
    <row r="363">
      <c r="N363" s="27"/>
      <c r="O363" s="27"/>
    </row>
    <row r="364">
      <c r="N364" s="27"/>
      <c r="O364" s="27"/>
    </row>
    <row r="365">
      <c r="N365" s="27"/>
      <c r="O365" s="27"/>
    </row>
    <row r="366">
      <c r="N366" s="27"/>
      <c r="O366" s="27"/>
    </row>
    <row r="367">
      <c r="N367" s="27"/>
      <c r="O367" s="27"/>
    </row>
    <row r="368">
      <c r="N368" s="27"/>
      <c r="O368" s="27"/>
    </row>
    <row r="369">
      <c r="N369" s="27"/>
      <c r="O369" s="27"/>
    </row>
    <row r="370">
      <c r="N370" s="27"/>
      <c r="O370" s="27"/>
    </row>
    <row r="371">
      <c r="N371" s="27"/>
      <c r="O371" s="27"/>
    </row>
    <row r="372">
      <c r="N372" s="27"/>
      <c r="O372" s="27"/>
    </row>
    <row r="373">
      <c r="N373" s="27"/>
      <c r="O373" s="27"/>
    </row>
    <row r="374">
      <c r="N374" s="27"/>
      <c r="O374" s="27"/>
    </row>
    <row r="375">
      <c r="N375" s="27"/>
      <c r="O375" s="27"/>
    </row>
    <row r="376">
      <c r="N376" s="27"/>
      <c r="O376" s="27"/>
    </row>
    <row r="377">
      <c r="N377" s="27"/>
      <c r="O377" s="27"/>
    </row>
    <row r="378">
      <c r="N378" s="27"/>
      <c r="O378" s="27"/>
    </row>
    <row r="379">
      <c r="N379" s="27"/>
      <c r="O379" s="27"/>
    </row>
    <row r="380">
      <c r="N380" s="27"/>
      <c r="O380" s="27"/>
    </row>
    <row r="381">
      <c r="N381" s="27"/>
      <c r="O381" s="27"/>
    </row>
    <row r="382">
      <c r="N382" s="27"/>
      <c r="O382" s="27"/>
    </row>
    <row r="383">
      <c r="N383" s="27"/>
      <c r="O383" s="27"/>
    </row>
    <row r="384">
      <c r="N384" s="27"/>
      <c r="O384" s="27"/>
    </row>
    <row r="385">
      <c r="N385" s="27"/>
      <c r="O385" s="27"/>
    </row>
    <row r="386">
      <c r="N386" s="27"/>
      <c r="O386" s="27"/>
    </row>
    <row r="387">
      <c r="N387" s="27"/>
      <c r="O387" s="27"/>
    </row>
    <row r="388">
      <c r="N388" s="27"/>
      <c r="O388" s="27"/>
    </row>
    <row r="389">
      <c r="N389" s="27"/>
      <c r="O389" s="27"/>
    </row>
    <row r="390">
      <c r="N390" s="27"/>
      <c r="O390" s="27"/>
    </row>
    <row r="391">
      <c r="N391" s="27"/>
      <c r="O391" s="27"/>
    </row>
    <row r="392">
      <c r="N392" s="27"/>
      <c r="O392" s="27"/>
    </row>
    <row r="393">
      <c r="N393" s="27"/>
      <c r="O393" s="27"/>
    </row>
    <row r="394">
      <c r="N394" s="27"/>
      <c r="O394" s="27"/>
    </row>
    <row r="395">
      <c r="N395" s="27"/>
      <c r="O395" s="27"/>
    </row>
    <row r="396">
      <c r="N396" s="27"/>
      <c r="O396" s="27"/>
    </row>
    <row r="397">
      <c r="N397" s="27"/>
      <c r="O397" s="27"/>
    </row>
    <row r="398">
      <c r="N398" s="27"/>
      <c r="O398" s="27"/>
    </row>
    <row r="399">
      <c r="N399" s="27"/>
      <c r="O399" s="27"/>
    </row>
    <row r="400">
      <c r="N400" s="27"/>
      <c r="O400" s="27"/>
    </row>
    <row r="401">
      <c r="N401" s="27"/>
      <c r="O401" s="27"/>
    </row>
    <row r="402">
      <c r="N402" s="27"/>
      <c r="O402" s="27"/>
    </row>
    <row r="403">
      <c r="N403" s="27"/>
      <c r="O403" s="27"/>
    </row>
    <row r="404">
      <c r="N404" s="27"/>
      <c r="O404" s="27"/>
    </row>
    <row r="405">
      <c r="N405" s="27"/>
      <c r="O405" s="27"/>
    </row>
    <row r="406">
      <c r="N406" s="27"/>
      <c r="O406" s="27"/>
    </row>
    <row r="407">
      <c r="N407" s="27"/>
      <c r="O407" s="27"/>
    </row>
    <row r="408">
      <c r="N408" s="27"/>
      <c r="O408" s="27"/>
    </row>
    <row r="409">
      <c r="N409" s="27"/>
      <c r="O409" s="27"/>
    </row>
    <row r="410">
      <c r="N410" s="27"/>
      <c r="O410" s="27"/>
    </row>
    <row r="411">
      <c r="N411" s="27"/>
      <c r="O411" s="27"/>
    </row>
    <row r="412">
      <c r="N412" s="27"/>
      <c r="O412" s="27"/>
    </row>
    <row r="413">
      <c r="N413" s="27"/>
      <c r="O413" s="27"/>
    </row>
    <row r="414">
      <c r="N414" s="27"/>
      <c r="O414" s="27"/>
    </row>
    <row r="415">
      <c r="N415" s="27"/>
      <c r="O415" s="27"/>
    </row>
    <row r="416">
      <c r="N416" s="27"/>
      <c r="O416" s="27"/>
    </row>
    <row r="417">
      <c r="N417" s="27"/>
      <c r="O417" s="27"/>
    </row>
    <row r="418">
      <c r="N418" s="27"/>
      <c r="O418" s="27"/>
    </row>
    <row r="419">
      <c r="N419" s="27"/>
      <c r="O419" s="27"/>
    </row>
    <row r="420">
      <c r="N420" s="27"/>
      <c r="O420" s="27"/>
    </row>
    <row r="421">
      <c r="N421" s="27"/>
      <c r="O421" s="27"/>
    </row>
    <row r="422">
      <c r="N422" s="27"/>
      <c r="O422" s="27"/>
    </row>
    <row r="423">
      <c r="N423" s="27"/>
      <c r="O423" s="27"/>
    </row>
    <row r="424">
      <c r="N424" s="27"/>
      <c r="O424" s="27"/>
    </row>
    <row r="425">
      <c r="N425" s="27"/>
      <c r="O425" s="27"/>
    </row>
    <row r="426">
      <c r="N426" s="27"/>
      <c r="O426" s="27"/>
    </row>
    <row r="427">
      <c r="N427" s="27"/>
      <c r="O427" s="27"/>
    </row>
    <row r="428">
      <c r="N428" s="27"/>
      <c r="O428" s="27"/>
    </row>
    <row r="429">
      <c r="N429" s="27"/>
      <c r="O429" s="27"/>
    </row>
    <row r="430">
      <c r="N430" s="27"/>
      <c r="O430" s="27"/>
    </row>
    <row r="431">
      <c r="N431" s="27"/>
      <c r="O431" s="27"/>
    </row>
    <row r="432">
      <c r="N432" s="27"/>
      <c r="O432" s="27"/>
    </row>
    <row r="433">
      <c r="N433" s="27"/>
      <c r="O433" s="27"/>
    </row>
    <row r="434">
      <c r="N434" s="27"/>
      <c r="O434" s="27"/>
    </row>
    <row r="435">
      <c r="N435" s="27"/>
      <c r="O435" s="27"/>
    </row>
    <row r="436">
      <c r="N436" s="27"/>
      <c r="O436" s="27"/>
    </row>
    <row r="437">
      <c r="N437" s="27"/>
      <c r="O437" s="27"/>
    </row>
    <row r="438">
      <c r="N438" s="27"/>
      <c r="O438" s="27"/>
    </row>
    <row r="439">
      <c r="N439" s="27"/>
      <c r="O439" s="27"/>
    </row>
    <row r="440">
      <c r="N440" s="27"/>
      <c r="O440" s="27"/>
    </row>
    <row r="441">
      <c r="N441" s="27"/>
      <c r="O441" s="27"/>
    </row>
    <row r="442">
      <c r="N442" s="27"/>
      <c r="O442" s="27"/>
    </row>
    <row r="443">
      <c r="N443" s="27"/>
      <c r="O443" s="27"/>
    </row>
    <row r="444">
      <c r="N444" s="27"/>
      <c r="O444" s="27"/>
    </row>
    <row r="445">
      <c r="N445" s="27"/>
      <c r="O445" s="27"/>
    </row>
    <row r="446">
      <c r="N446" s="27"/>
      <c r="O446" s="27"/>
    </row>
    <row r="447">
      <c r="N447" s="27"/>
      <c r="O447" s="27"/>
    </row>
    <row r="448">
      <c r="N448" s="27"/>
      <c r="O448" s="27"/>
    </row>
    <row r="449">
      <c r="N449" s="27"/>
      <c r="O449" s="27"/>
    </row>
    <row r="450">
      <c r="N450" s="27"/>
      <c r="O450" s="27"/>
    </row>
    <row r="451">
      <c r="N451" s="27"/>
      <c r="O451" s="27"/>
    </row>
    <row r="452">
      <c r="N452" s="27"/>
      <c r="O452" s="27"/>
    </row>
    <row r="453">
      <c r="N453" s="27"/>
      <c r="O453" s="27"/>
    </row>
    <row r="454">
      <c r="N454" s="27"/>
      <c r="O454" s="27"/>
    </row>
    <row r="455">
      <c r="N455" s="27"/>
      <c r="O455" s="27"/>
    </row>
    <row r="456">
      <c r="N456" s="27"/>
      <c r="O456" s="27"/>
    </row>
    <row r="457">
      <c r="N457" s="27"/>
      <c r="O457" s="27"/>
    </row>
    <row r="458">
      <c r="N458" s="27"/>
      <c r="O458" s="27"/>
    </row>
    <row r="459">
      <c r="N459" s="27"/>
      <c r="O459" s="27"/>
    </row>
    <row r="460">
      <c r="N460" s="27"/>
      <c r="O460" s="27"/>
    </row>
    <row r="461">
      <c r="N461" s="27"/>
      <c r="O461" s="27"/>
    </row>
    <row r="462">
      <c r="N462" s="27"/>
      <c r="O462" s="27"/>
    </row>
    <row r="463">
      <c r="N463" s="27"/>
      <c r="O463" s="27"/>
    </row>
    <row r="464">
      <c r="N464" s="27"/>
      <c r="O464" s="27"/>
    </row>
    <row r="465">
      <c r="N465" s="27"/>
      <c r="O465" s="27"/>
    </row>
    <row r="466">
      <c r="N466" s="27"/>
      <c r="O466" s="27"/>
    </row>
    <row r="467">
      <c r="N467" s="27"/>
      <c r="O467" s="27"/>
    </row>
    <row r="468">
      <c r="N468" s="27"/>
      <c r="O468" s="27"/>
    </row>
    <row r="469">
      <c r="N469" s="27"/>
      <c r="O469" s="27"/>
    </row>
    <row r="470">
      <c r="N470" s="27"/>
      <c r="O470" s="27"/>
    </row>
    <row r="471">
      <c r="N471" s="27"/>
      <c r="O471" s="27"/>
    </row>
    <row r="472">
      <c r="N472" s="27"/>
      <c r="O472" s="27"/>
    </row>
    <row r="473">
      <c r="N473" s="27"/>
      <c r="O473" s="27"/>
    </row>
    <row r="474">
      <c r="N474" s="27"/>
      <c r="O474" s="27"/>
    </row>
    <row r="475">
      <c r="N475" s="27"/>
      <c r="O475" s="27"/>
    </row>
    <row r="476">
      <c r="N476" s="27"/>
      <c r="O476" s="27"/>
    </row>
    <row r="477">
      <c r="N477" s="27"/>
      <c r="O477" s="27"/>
    </row>
    <row r="478">
      <c r="N478" s="27"/>
      <c r="O478" s="27"/>
    </row>
    <row r="479">
      <c r="N479" s="27"/>
      <c r="O479" s="27"/>
    </row>
    <row r="480">
      <c r="N480" s="27"/>
      <c r="O480" s="27"/>
    </row>
    <row r="481">
      <c r="N481" s="27"/>
      <c r="O481" s="27"/>
    </row>
    <row r="482">
      <c r="N482" s="27"/>
      <c r="O482" s="27"/>
    </row>
    <row r="483">
      <c r="N483" s="27"/>
      <c r="O483" s="27"/>
    </row>
    <row r="484">
      <c r="N484" s="27"/>
      <c r="O484" s="27"/>
    </row>
    <row r="485">
      <c r="N485" s="27"/>
      <c r="O485" s="27"/>
    </row>
    <row r="486">
      <c r="N486" s="27"/>
      <c r="O486" s="27"/>
    </row>
    <row r="487">
      <c r="N487" s="27"/>
      <c r="O487" s="27"/>
    </row>
    <row r="488">
      <c r="N488" s="27"/>
      <c r="O488" s="27"/>
    </row>
    <row r="489">
      <c r="N489" s="27"/>
      <c r="O489" s="27"/>
    </row>
    <row r="490">
      <c r="N490" s="27"/>
      <c r="O490" s="27"/>
    </row>
    <row r="491">
      <c r="N491" s="27"/>
      <c r="O491" s="27"/>
    </row>
    <row r="492">
      <c r="N492" s="27"/>
      <c r="O492" s="27"/>
    </row>
    <row r="493">
      <c r="N493" s="27"/>
      <c r="O493" s="27"/>
    </row>
    <row r="494">
      <c r="N494" s="27"/>
      <c r="O494" s="27"/>
    </row>
    <row r="495">
      <c r="N495" s="27"/>
      <c r="O495" s="27"/>
    </row>
    <row r="496">
      <c r="N496" s="27"/>
      <c r="O496" s="27"/>
    </row>
    <row r="497">
      <c r="N497" s="27"/>
      <c r="O497" s="27"/>
    </row>
    <row r="498">
      <c r="N498" s="27"/>
      <c r="O498" s="27"/>
    </row>
    <row r="499">
      <c r="N499" s="27"/>
      <c r="O499" s="27"/>
    </row>
    <row r="500">
      <c r="N500" s="27"/>
      <c r="O500" s="27"/>
    </row>
    <row r="501">
      <c r="N501" s="27"/>
      <c r="O501" s="27"/>
    </row>
    <row r="502">
      <c r="N502" s="27"/>
      <c r="O502" s="27"/>
    </row>
    <row r="503">
      <c r="N503" s="27"/>
      <c r="O503" s="27"/>
    </row>
    <row r="504">
      <c r="N504" s="27"/>
      <c r="O504" s="27"/>
    </row>
    <row r="505">
      <c r="N505" s="27"/>
      <c r="O505" s="27"/>
    </row>
    <row r="506">
      <c r="N506" s="27"/>
      <c r="O506" s="27"/>
    </row>
    <row r="507">
      <c r="N507" s="27"/>
      <c r="O507" s="27"/>
    </row>
    <row r="508">
      <c r="N508" s="27"/>
      <c r="O508" s="27"/>
    </row>
    <row r="509">
      <c r="N509" s="27"/>
      <c r="O509" s="27"/>
    </row>
    <row r="510">
      <c r="N510" s="27"/>
      <c r="O510" s="27"/>
    </row>
    <row r="511">
      <c r="N511" s="27"/>
      <c r="O511" s="27"/>
    </row>
    <row r="512">
      <c r="N512" s="27"/>
      <c r="O512" s="27"/>
    </row>
    <row r="513">
      <c r="N513" s="27"/>
      <c r="O513" s="27"/>
    </row>
    <row r="514">
      <c r="N514" s="27"/>
      <c r="O514" s="27"/>
    </row>
    <row r="515">
      <c r="N515" s="27"/>
      <c r="O515" s="27"/>
    </row>
    <row r="516">
      <c r="N516" s="27"/>
      <c r="O516" s="27"/>
    </row>
    <row r="517">
      <c r="N517" s="27"/>
      <c r="O517" s="27"/>
    </row>
    <row r="518">
      <c r="N518" s="27"/>
      <c r="O518" s="27"/>
    </row>
    <row r="519">
      <c r="N519" s="27"/>
      <c r="O519" s="27"/>
    </row>
    <row r="520">
      <c r="N520" s="27"/>
      <c r="O520" s="27"/>
    </row>
    <row r="521">
      <c r="N521" s="27"/>
      <c r="O521" s="27"/>
    </row>
    <row r="522">
      <c r="N522" s="27"/>
      <c r="O522" s="27"/>
    </row>
    <row r="523">
      <c r="N523" s="27"/>
      <c r="O523" s="27"/>
    </row>
    <row r="524">
      <c r="N524" s="27"/>
      <c r="O524" s="27"/>
    </row>
    <row r="525">
      <c r="N525" s="27"/>
      <c r="O525" s="27"/>
    </row>
    <row r="526">
      <c r="N526" s="27"/>
      <c r="O526" s="27"/>
    </row>
    <row r="527">
      <c r="N527" s="27"/>
      <c r="O527" s="27"/>
    </row>
    <row r="528">
      <c r="N528" s="27"/>
      <c r="O528" s="27"/>
    </row>
    <row r="529">
      <c r="N529" s="27"/>
      <c r="O529" s="27"/>
    </row>
    <row r="530">
      <c r="N530" s="27"/>
      <c r="O530" s="27"/>
    </row>
    <row r="531">
      <c r="N531" s="27"/>
      <c r="O531" s="27"/>
    </row>
    <row r="532">
      <c r="N532" s="27"/>
      <c r="O532" s="27"/>
    </row>
    <row r="533">
      <c r="N533" s="27"/>
      <c r="O533" s="27"/>
    </row>
    <row r="534">
      <c r="N534" s="27"/>
      <c r="O534" s="27"/>
    </row>
    <row r="535">
      <c r="N535" s="27"/>
      <c r="O535" s="27"/>
    </row>
    <row r="536">
      <c r="N536" s="27"/>
      <c r="O536" s="27"/>
    </row>
    <row r="537">
      <c r="N537" s="27"/>
      <c r="O537" s="27"/>
    </row>
    <row r="538">
      <c r="N538" s="27"/>
      <c r="O538" s="27"/>
    </row>
    <row r="539">
      <c r="N539" s="27"/>
      <c r="O539" s="27"/>
    </row>
    <row r="540">
      <c r="N540" s="27"/>
      <c r="O540" s="27"/>
    </row>
    <row r="541">
      <c r="N541" s="27"/>
      <c r="O541" s="27"/>
    </row>
    <row r="542">
      <c r="N542" s="27"/>
      <c r="O542" s="27"/>
    </row>
    <row r="543">
      <c r="N543" s="27"/>
      <c r="O543" s="27"/>
    </row>
    <row r="544">
      <c r="N544" s="27"/>
      <c r="O544" s="27"/>
    </row>
    <row r="545">
      <c r="N545" s="27"/>
      <c r="O545" s="27"/>
    </row>
    <row r="546">
      <c r="N546" s="27"/>
      <c r="O546" s="27"/>
    </row>
    <row r="547">
      <c r="N547" s="27"/>
      <c r="O547" s="27"/>
    </row>
    <row r="548">
      <c r="N548" s="27"/>
      <c r="O548" s="27"/>
    </row>
    <row r="549">
      <c r="N549" s="27"/>
      <c r="O549" s="27"/>
    </row>
    <row r="550">
      <c r="N550" s="27"/>
      <c r="O550" s="27"/>
    </row>
    <row r="551">
      <c r="N551" s="27"/>
      <c r="O551" s="27"/>
    </row>
    <row r="552">
      <c r="N552" s="27"/>
      <c r="O552" s="27"/>
    </row>
    <row r="553">
      <c r="N553" s="27"/>
      <c r="O553" s="27"/>
    </row>
    <row r="554">
      <c r="N554" s="27"/>
      <c r="O554" s="27"/>
    </row>
    <row r="555">
      <c r="N555" s="27"/>
      <c r="O555" s="27"/>
    </row>
    <row r="556">
      <c r="N556" s="27"/>
      <c r="O556" s="27"/>
    </row>
    <row r="557">
      <c r="N557" s="27"/>
      <c r="O557" s="27"/>
    </row>
    <row r="558">
      <c r="N558" s="27"/>
      <c r="O558" s="27"/>
    </row>
    <row r="559">
      <c r="N559" s="27"/>
      <c r="O559" s="27"/>
    </row>
    <row r="560">
      <c r="N560" s="27"/>
      <c r="O560" s="27"/>
    </row>
    <row r="561">
      <c r="N561" s="27"/>
      <c r="O561" s="27"/>
    </row>
    <row r="562">
      <c r="N562" s="27"/>
      <c r="O562" s="27"/>
    </row>
    <row r="563">
      <c r="N563" s="27"/>
      <c r="O563" s="27"/>
    </row>
    <row r="564">
      <c r="N564" s="27"/>
      <c r="O564" s="27"/>
    </row>
    <row r="565">
      <c r="N565" s="27"/>
      <c r="O565" s="27"/>
    </row>
    <row r="566">
      <c r="N566" s="27"/>
      <c r="O566" s="27"/>
    </row>
    <row r="567">
      <c r="N567" s="27"/>
      <c r="O567" s="27"/>
    </row>
    <row r="568">
      <c r="N568" s="27"/>
      <c r="O568" s="27"/>
    </row>
    <row r="569">
      <c r="N569" s="27"/>
      <c r="O569" s="27"/>
    </row>
    <row r="570">
      <c r="N570" s="27"/>
      <c r="O570" s="27"/>
    </row>
    <row r="571">
      <c r="N571" s="27"/>
      <c r="O571" s="27"/>
    </row>
    <row r="572">
      <c r="N572" s="27"/>
      <c r="O572" s="27"/>
    </row>
    <row r="573">
      <c r="N573" s="27"/>
      <c r="O573" s="27"/>
    </row>
    <row r="574">
      <c r="N574" s="27"/>
      <c r="O574" s="27"/>
    </row>
    <row r="575">
      <c r="N575" s="27"/>
      <c r="O575" s="27"/>
    </row>
    <row r="576">
      <c r="N576" s="27"/>
      <c r="O576" s="27"/>
    </row>
    <row r="577">
      <c r="N577" s="27"/>
      <c r="O577" s="27"/>
    </row>
    <row r="578">
      <c r="N578" s="27"/>
      <c r="O578" s="27"/>
    </row>
    <row r="579">
      <c r="N579" s="27"/>
      <c r="O579" s="27"/>
    </row>
    <row r="580">
      <c r="N580" s="27"/>
      <c r="O580" s="27"/>
    </row>
    <row r="581">
      <c r="N581" s="27"/>
      <c r="O581" s="27"/>
    </row>
    <row r="582">
      <c r="N582" s="27"/>
      <c r="O582" s="27"/>
    </row>
    <row r="583">
      <c r="N583" s="27"/>
      <c r="O583" s="27"/>
    </row>
    <row r="584">
      <c r="N584" s="27"/>
      <c r="O584" s="27"/>
    </row>
    <row r="585">
      <c r="N585" s="27"/>
      <c r="O585" s="27"/>
    </row>
    <row r="586">
      <c r="N586" s="27"/>
      <c r="O586" s="27"/>
    </row>
    <row r="587">
      <c r="N587" s="27"/>
      <c r="O587" s="27"/>
    </row>
    <row r="588">
      <c r="N588" s="27"/>
      <c r="O588" s="27"/>
    </row>
    <row r="589">
      <c r="N589" s="27"/>
      <c r="O589" s="27"/>
    </row>
    <row r="590">
      <c r="N590" s="27"/>
      <c r="O590" s="27"/>
    </row>
    <row r="591">
      <c r="N591" s="27"/>
      <c r="O591" s="27"/>
    </row>
    <row r="592">
      <c r="N592" s="27"/>
      <c r="O592" s="27"/>
    </row>
    <row r="593">
      <c r="N593" s="27"/>
      <c r="O593" s="27"/>
    </row>
    <row r="594">
      <c r="N594" s="27"/>
      <c r="O594" s="27"/>
    </row>
    <row r="595">
      <c r="N595" s="27"/>
      <c r="O595" s="27"/>
    </row>
    <row r="596">
      <c r="N596" s="27"/>
      <c r="O596" s="27"/>
    </row>
    <row r="597">
      <c r="N597" s="27"/>
      <c r="O597" s="27"/>
    </row>
    <row r="598">
      <c r="N598" s="27"/>
      <c r="O598" s="27"/>
    </row>
    <row r="599">
      <c r="N599" s="27"/>
      <c r="O599" s="27"/>
    </row>
    <row r="600">
      <c r="N600" s="27"/>
      <c r="O600" s="27"/>
    </row>
    <row r="601">
      <c r="N601" s="27"/>
      <c r="O601" s="27"/>
    </row>
    <row r="602">
      <c r="N602" s="27"/>
      <c r="O602" s="27"/>
    </row>
    <row r="603">
      <c r="N603" s="27"/>
      <c r="O603" s="27"/>
    </row>
    <row r="604">
      <c r="N604" s="27"/>
      <c r="O604" s="27"/>
    </row>
    <row r="605">
      <c r="N605" s="27"/>
      <c r="O605" s="27"/>
    </row>
    <row r="606">
      <c r="N606" s="27"/>
      <c r="O606" s="27"/>
    </row>
    <row r="607">
      <c r="N607" s="27"/>
      <c r="O607" s="27"/>
    </row>
    <row r="608">
      <c r="N608" s="27"/>
      <c r="O608" s="27"/>
    </row>
    <row r="609">
      <c r="N609" s="27"/>
      <c r="O609" s="27"/>
    </row>
    <row r="610">
      <c r="N610" s="27"/>
      <c r="O610" s="27"/>
    </row>
    <row r="611">
      <c r="N611" s="27"/>
      <c r="O611" s="27"/>
    </row>
    <row r="612">
      <c r="N612" s="27"/>
      <c r="O612" s="27"/>
    </row>
    <row r="613">
      <c r="N613" s="27"/>
      <c r="O613" s="27"/>
    </row>
    <row r="614">
      <c r="N614" s="27"/>
      <c r="O614" s="27"/>
    </row>
    <row r="615">
      <c r="N615" s="27"/>
      <c r="O615" s="27"/>
    </row>
    <row r="616">
      <c r="N616" s="27"/>
      <c r="O616" s="27"/>
    </row>
    <row r="617">
      <c r="N617" s="27"/>
      <c r="O617" s="27"/>
    </row>
    <row r="618">
      <c r="N618" s="27"/>
      <c r="O618" s="27"/>
    </row>
    <row r="619">
      <c r="N619" s="27"/>
      <c r="O619" s="27"/>
    </row>
    <row r="620">
      <c r="N620" s="27"/>
      <c r="O620" s="27"/>
    </row>
    <row r="621">
      <c r="N621" s="27"/>
      <c r="O621" s="27"/>
    </row>
    <row r="622">
      <c r="N622" s="27"/>
      <c r="O622" s="27"/>
    </row>
    <row r="623">
      <c r="N623" s="27"/>
      <c r="O623" s="27"/>
    </row>
    <row r="624">
      <c r="N624" s="27"/>
      <c r="O624" s="27"/>
    </row>
    <row r="625">
      <c r="N625" s="27"/>
      <c r="O625" s="27"/>
    </row>
    <row r="626">
      <c r="N626" s="27"/>
      <c r="O626" s="27"/>
    </row>
    <row r="627">
      <c r="N627" s="27"/>
      <c r="O627" s="27"/>
    </row>
    <row r="628">
      <c r="N628" s="27"/>
      <c r="O628" s="27"/>
    </row>
    <row r="629">
      <c r="N629" s="27"/>
      <c r="O629" s="27"/>
    </row>
    <row r="630">
      <c r="N630" s="27"/>
      <c r="O630" s="27"/>
    </row>
    <row r="631">
      <c r="N631" s="27"/>
      <c r="O631" s="27"/>
    </row>
    <row r="632">
      <c r="N632" s="27"/>
      <c r="O632" s="27"/>
    </row>
    <row r="633">
      <c r="N633" s="27"/>
      <c r="O633" s="27"/>
    </row>
    <row r="634">
      <c r="N634" s="27"/>
      <c r="O634" s="27"/>
    </row>
    <row r="635">
      <c r="N635" s="27"/>
      <c r="O635" s="27"/>
    </row>
    <row r="636">
      <c r="N636" s="27"/>
      <c r="O636" s="27"/>
    </row>
    <row r="637">
      <c r="N637" s="27"/>
      <c r="O637" s="27"/>
    </row>
    <row r="638">
      <c r="N638" s="27"/>
      <c r="O638" s="27"/>
    </row>
    <row r="639">
      <c r="N639" s="27"/>
      <c r="O639" s="27"/>
    </row>
    <row r="640">
      <c r="N640" s="27"/>
      <c r="O640" s="27"/>
    </row>
    <row r="641">
      <c r="N641" s="27"/>
      <c r="O641" s="27"/>
    </row>
    <row r="642">
      <c r="N642" s="27"/>
      <c r="O642" s="27"/>
    </row>
    <row r="643">
      <c r="N643" s="27"/>
      <c r="O643" s="27"/>
    </row>
    <row r="644">
      <c r="N644" s="27"/>
      <c r="O644" s="27"/>
    </row>
    <row r="645">
      <c r="N645" s="27"/>
      <c r="O645" s="27"/>
    </row>
    <row r="646">
      <c r="N646" s="27"/>
      <c r="O646" s="27"/>
    </row>
    <row r="647">
      <c r="N647" s="27"/>
      <c r="O647" s="27"/>
    </row>
    <row r="648">
      <c r="N648" s="27"/>
      <c r="O648" s="27"/>
    </row>
    <row r="649">
      <c r="N649" s="27"/>
      <c r="O649" s="27"/>
    </row>
    <row r="650">
      <c r="N650" s="27"/>
      <c r="O650" s="27"/>
    </row>
    <row r="651">
      <c r="N651" s="27"/>
      <c r="O651" s="27"/>
    </row>
    <row r="652">
      <c r="N652" s="27"/>
      <c r="O652" s="27"/>
    </row>
    <row r="653">
      <c r="N653" s="27"/>
      <c r="O653" s="27"/>
    </row>
    <row r="654">
      <c r="N654" s="27"/>
      <c r="O654" s="27"/>
    </row>
    <row r="655">
      <c r="N655" s="27"/>
      <c r="O655" s="27"/>
    </row>
    <row r="656">
      <c r="N656" s="27"/>
      <c r="O656" s="27"/>
    </row>
    <row r="657">
      <c r="N657" s="27"/>
      <c r="O657" s="27"/>
    </row>
    <row r="658">
      <c r="N658" s="27"/>
      <c r="O658" s="27"/>
    </row>
    <row r="659">
      <c r="N659" s="27"/>
      <c r="O659" s="27"/>
    </row>
    <row r="660">
      <c r="N660" s="27"/>
      <c r="O660" s="27"/>
    </row>
    <row r="661">
      <c r="N661" s="27"/>
      <c r="O661" s="27"/>
    </row>
    <row r="662">
      <c r="N662" s="27"/>
      <c r="O662" s="27"/>
    </row>
    <row r="663">
      <c r="N663" s="27"/>
      <c r="O663" s="27"/>
    </row>
    <row r="664">
      <c r="N664" s="27"/>
      <c r="O664" s="27"/>
    </row>
    <row r="665">
      <c r="N665" s="27"/>
      <c r="O665" s="27"/>
    </row>
    <row r="666">
      <c r="N666" s="27"/>
      <c r="O666" s="27"/>
    </row>
    <row r="667">
      <c r="N667" s="27"/>
      <c r="O667" s="27"/>
    </row>
    <row r="668">
      <c r="N668" s="27"/>
      <c r="O668" s="27"/>
    </row>
    <row r="669">
      <c r="N669" s="27"/>
      <c r="O669" s="27"/>
    </row>
    <row r="670">
      <c r="N670" s="27"/>
      <c r="O670" s="27"/>
    </row>
    <row r="671">
      <c r="N671" s="27"/>
      <c r="O671" s="27"/>
    </row>
    <row r="672">
      <c r="N672" s="27"/>
      <c r="O672" s="27"/>
    </row>
    <row r="673">
      <c r="N673" s="27"/>
      <c r="O673" s="27"/>
    </row>
    <row r="674">
      <c r="N674" s="27"/>
      <c r="O674" s="27"/>
    </row>
    <row r="675">
      <c r="N675" s="27"/>
      <c r="O675" s="27"/>
    </row>
    <row r="676">
      <c r="N676" s="27"/>
      <c r="O676" s="27"/>
    </row>
    <row r="677">
      <c r="N677" s="27"/>
      <c r="O677" s="27"/>
    </row>
    <row r="678">
      <c r="N678" s="27"/>
      <c r="O678" s="27"/>
    </row>
    <row r="679">
      <c r="N679" s="27"/>
      <c r="O679" s="27"/>
    </row>
    <row r="680">
      <c r="N680" s="27"/>
      <c r="O680" s="27"/>
    </row>
    <row r="681">
      <c r="N681" s="27"/>
      <c r="O681" s="27"/>
    </row>
    <row r="682">
      <c r="N682" s="27"/>
      <c r="O682" s="27"/>
    </row>
    <row r="683">
      <c r="N683" s="27"/>
      <c r="O683" s="27"/>
    </row>
    <row r="684">
      <c r="N684" s="27"/>
      <c r="O684" s="27"/>
    </row>
    <row r="685">
      <c r="N685" s="27"/>
      <c r="O685" s="27"/>
    </row>
    <row r="686">
      <c r="N686" s="27"/>
      <c r="O686" s="27"/>
    </row>
    <row r="687">
      <c r="N687" s="27"/>
      <c r="O687" s="27"/>
    </row>
    <row r="688">
      <c r="N688" s="27"/>
      <c r="O688" s="27"/>
    </row>
    <row r="689">
      <c r="N689" s="27"/>
      <c r="O689" s="27"/>
    </row>
    <row r="690">
      <c r="N690" s="27"/>
      <c r="O690" s="27"/>
    </row>
    <row r="691">
      <c r="N691" s="27"/>
      <c r="O691" s="27"/>
    </row>
    <row r="692">
      <c r="N692" s="27"/>
      <c r="O692" s="27"/>
    </row>
    <row r="693">
      <c r="N693" s="27"/>
      <c r="O693" s="27"/>
    </row>
    <row r="694">
      <c r="N694" s="27"/>
      <c r="O694" s="27"/>
    </row>
    <row r="695">
      <c r="N695" s="27"/>
      <c r="O695" s="27"/>
    </row>
    <row r="696">
      <c r="N696" s="27"/>
      <c r="O696" s="27"/>
    </row>
    <row r="697">
      <c r="N697" s="27"/>
      <c r="O697" s="27"/>
    </row>
    <row r="698">
      <c r="N698" s="27"/>
      <c r="O698" s="27"/>
    </row>
    <row r="699">
      <c r="N699" s="27"/>
      <c r="O699" s="27"/>
    </row>
    <row r="700">
      <c r="N700" s="27"/>
      <c r="O700" s="27"/>
    </row>
    <row r="701">
      <c r="N701" s="27"/>
      <c r="O701" s="27"/>
    </row>
    <row r="702">
      <c r="N702" s="27"/>
      <c r="O702" s="27"/>
    </row>
    <row r="703">
      <c r="N703" s="27"/>
      <c r="O703" s="27"/>
    </row>
    <row r="704">
      <c r="N704" s="27"/>
      <c r="O704" s="27"/>
    </row>
    <row r="705">
      <c r="N705" s="27"/>
      <c r="O705" s="27"/>
    </row>
    <row r="706">
      <c r="N706" s="27"/>
      <c r="O706" s="27"/>
    </row>
    <row r="707">
      <c r="N707" s="27"/>
      <c r="O707" s="27"/>
    </row>
    <row r="708">
      <c r="N708" s="27"/>
      <c r="O708" s="27"/>
    </row>
    <row r="709">
      <c r="N709" s="27"/>
      <c r="O709" s="27"/>
    </row>
    <row r="710">
      <c r="N710" s="27"/>
      <c r="O710" s="27"/>
    </row>
    <row r="711">
      <c r="N711" s="27"/>
      <c r="O711" s="27"/>
    </row>
    <row r="712">
      <c r="N712" s="27"/>
      <c r="O712" s="27"/>
    </row>
    <row r="713">
      <c r="N713" s="27"/>
      <c r="O713" s="27"/>
    </row>
    <row r="714">
      <c r="N714" s="27"/>
      <c r="O714" s="27"/>
    </row>
    <row r="715">
      <c r="N715" s="27"/>
      <c r="O715" s="27"/>
    </row>
    <row r="716">
      <c r="N716" s="27"/>
      <c r="O716" s="27"/>
    </row>
    <row r="717">
      <c r="N717" s="27"/>
      <c r="O717" s="27"/>
    </row>
    <row r="718">
      <c r="N718" s="27"/>
      <c r="O718" s="27"/>
    </row>
    <row r="719">
      <c r="N719" s="27"/>
      <c r="O719" s="27"/>
    </row>
    <row r="720">
      <c r="N720" s="27"/>
      <c r="O720" s="27"/>
    </row>
    <row r="721">
      <c r="N721" s="27"/>
      <c r="O721" s="27"/>
    </row>
    <row r="722">
      <c r="N722" s="27"/>
      <c r="O722" s="27"/>
    </row>
    <row r="723">
      <c r="N723" s="27"/>
      <c r="O723" s="27"/>
    </row>
    <row r="724">
      <c r="N724" s="27"/>
      <c r="O724" s="27"/>
    </row>
    <row r="725">
      <c r="N725" s="27"/>
      <c r="O725" s="27"/>
    </row>
    <row r="726">
      <c r="N726" s="27"/>
      <c r="O726" s="27"/>
    </row>
    <row r="727">
      <c r="N727" s="27"/>
      <c r="O727" s="27"/>
    </row>
    <row r="728">
      <c r="N728" s="27"/>
      <c r="O728" s="27"/>
    </row>
    <row r="729">
      <c r="N729" s="27"/>
      <c r="O729" s="27"/>
    </row>
    <row r="730">
      <c r="N730" s="27"/>
      <c r="O730" s="27"/>
    </row>
    <row r="731">
      <c r="N731" s="27"/>
      <c r="O731" s="27"/>
    </row>
    <row r="732">
      <c r="N732" s="27"/>
      <c r="O732" s="27"/>
    </row>
    <row r="733">
      <c r="N733" s="27"/>
      <c r="O733" s="27"/>
    </row>
    <row r="734">
      <c r="N734" s="27"/>
      <c r="O734" s="27"/>
    </row>
    <row r="735">
      <c r="N735" s="27"/>
      <c r="O735" s="27"/>
    </row>
    <row r="736">
      <c r="N736" s="27"/>
      <c r="O736" s="27"/>
    </row>
    <row r="737">
      <c r="N737" s="27"/>
      <c r="O737" s="27"/>
    </row>
    <row r="738">
      <c r="N738" s="27"/>
      <c r="O738" s="27"/>
    </row>
    <row r="739">
      <c r="N739" s="27"/>
      <c r="O739" s="27"/>
    </row>
    <row r="740">
      <c r="N740" s="27"/>
      <c r="O740" s="27"/>
    </row>
    <row r="741">
      <c r="N741" s="27"/>
      <c r="O741" s="27"/>
    </row>
    <row r="742">
      <c r="N742" s="27"/>
      <c r="O742" s="27"/>
    </row>
    <row r="743">
      <c r="N743" s="27"/>
      <c r="O743" s="27"/>
    </row>
    <row r="744">
      <c r="N744" s="27"/>
      <c r="O744" s="27"/>
    </row>
    <row r="745">
      <c r="N745" s="27"/>
      <c r="O745" s="27"/>
    </row>
    <row r="746">
      <c r="N746" s="27"/>
      <c r="O746" s="27"/>
    </row>
    <row r="747">
      <c r="N747" s="27"/>
      <c r="O747" s="27"/>
    </row>
    <row r="748">
      <c r="N748" s="27"/>
      <c r="O748" s="27"/>
    </row>
    <row r="749">
      <c r="N749" s="27"/>
      <c r="O749" s="27"/>
    </row>
    <row r="750">
      <c r="N750" s="27"/>
      <c r="O750" s="27"/>
    </row>
    <row r="751">
      <c r="N751" s="27"/>
      <c r="O751" s="27"/>
    </row>
    <row r="752">
      <c r="N752" s="27"/>
      <c r="O752" s="27"/>
    </row>
    <row r="753">
      <c r="N753" s="27"/>
      <c r="O753" s="27"/>
    </row>
    <row r="754">
      <c r="N754" s="27"/>
      <c r="O754" s="27"/>
    </row>
    <row r="755">
      <c r="N755" s="27"/>
      <c r="O755" s="27"/>
    </row>
    <row r="756">
      <c r="N756" s="27"/>
      <c r="O756" s="27"/>
    </row>
    <row r="757">
      <c r="N757" s="27"/>
      <c r="O757" s="27"/>
    </row>
    <row r="758">
      <c r="N758" s="27"/>
      <c r="O758" s="27"/>
    </row>
    <row r="759">
      <c r="N759" s="27"/>
      <c r="O759" s="27"/>
    </row>
    <row r="760">
      <c r="N760" s="27"/>
      <c r="O760" s="27"/>
    </row>
    <row r="761">
      <c r="N761" s="27"/>
      <c r="O761" s="27"/>
    </row>
    <row r="762">
      <c r="N762" s="27"/>
      <c r="O762" s="27"/>
    </row>
    <row r="763">
      <c r="N763" s="27"/>
      <c r="O763" s="27"/>
    </row>
    <row r="764">
      <c r="N764" s="27"/>
      <c r="O764" s="27"/>
    </row>
    <row r="765">
      <c r="N765" s="27"/>
      <c r="O765" s="27"/>
    </row>
    <row r="766">
      <c r="N766" s="27"/>
      <c r="O766" s="27"/>
    </row>
    <row r="767">
      <c r="N767" s="27"/>
      <c r="O767" s="27"/>
    </row>
    <row r="768">
      <c r="N768" s="27"/>
      <c r="O768" s="27"/>
    </row>
    <row r="769">
      <c r="N769" s="27"/>
      <c r="O769" s="27"/>
    </row>
    <row r="770">
      <c r="N770" s="27"/>
      <c r="O770" s="27"/>
    </row>
    <row r="771">
      <c r="N771" s="27"/>
      <c r="O771" s="27"/>
    </row>
    <row r="772">
      <c r="N772" s="27"/>
      <c r="O772" s="27"/>
    </row>
    <row r="773">
      <c r="N773" s="27"/>
      <c r="O773" s="27"/>
    </row>
    <row r="774">
      <c r="N774" s="27"/>
      <c r="O774" s="27"/>
    </row>
    <row r="775">
      <c r="N775" s="27"/>
      <c r="O775" s="27"/>
    </row>
    <row r="776">
      <c r="N776" s="27"/>
      <c r="O776" s="27"/>
    </row>
    <row r="777">
      <c r="N777" s="27"/>
      <c r="O777" s="27"/>
    </row>
    <row r="778">
      <c r="N778" s="27"/>
      <c r="O778" s="27"/>
    </row>
    <row r="779">
      <c r="N779" s="27"/>
      <c r="O779" s="27"/>
    </row>
    <row r="780">
      <c r="N780" s="27"/>
      <c r="O780" s="27"/>
    </row>
    <row r="781">
      <c r="N781" s="27"/>
      <c r="O781" s="27"/>
    </row>
    <row r="782">
      <c r="N782" s="27"/>
      <c r="O782" s="27"/>
    </row>
    <row r="783">
      <c r="N783" s="27"/>
      <c r="O783" s="27"/>
    </row>
    <row r="784">
      <c r="N784" s="27"/>
      <c r="O784" s="27"/>
    </row>
    <row r="785">
      <c r="N785" s="27"/>
      <c r="O785" s="27"/>
    </row>
    <row r="786">
      <c r="N786" s="27"/>
      <c r="O786" s="27"/>
    </row>
    <row r="787">
      <c r="N787" s="27"/>
      <c r="O787" s="27"/>
    </row>
    <row r="788">
      <c r="N788" s="27"/>
      <c r="O788" s="27"/>
    </row>
    <row r="789">
      <c r="N789" s="27"/>
      <c r="O789" s="27"/>
    </row>
    <row r="790">
      <c r="N790" s="27"/>
      <c r="O790" s="27"/>
    </row>
    <row r="791">
      <c r="N791" s="27"/>
      <c r="O791" s="27"/>
    </row>
    <row r="792">
      <c r="N792" s="27"/>
      <c r="O792" s="27"/>
    </row>
    <row r="793">
      <c r="N793" s="27"/>
      <c r="O793" s="27"/>
    </row>
    <row r="794">
      <c r="N794" s="27"/>
      <c r="O794" s="27"/>
    </row>
    <row r="795">
      <c r="N795" s="27"/>
      <c r="O795" s="27"/>
    </row>
    <row r="796">
      <c r="N796" s="27"/>
      <c r="O796" s="27"/>
    </row>
    <row r="797">
      <c r="N797" s="27"/>
      <c r="O797" s="27"/>
    </row>
    <row r="798">
      <c r="N798" s="27"/>
      <c r="O798" s="27"/>
    </row>
    <row r="799">
      <c r="N799" s="27"/>
      <c r="O799" s="27"/>
    </row>
    <row r="800">
      <c r="N800" s="27"/>
      <c r="O800" s="27"/>
    </row>
    <row r="801">
      <c r="N801" s="27"/>
      <c r="O801" s="27"/>
    </row>
    <row r="802">
      <c r="N802" s="27"/>
      <c r="O802" s="27"/>
    </row>
    <row r="803">
      <c r="N803" s="27"/>
      <c r="O803" s="27"/>
    </row>
    <row r="804">
      <c r="N804" s="27"/>
      <c r="O804" s="27"/>
    </row>
    <row r="805">
      <c r="N805" s="27"/>
      <c r="O805" s="27"/>
    </row>
    <row r="806">
      <c r="N806" s="27"/>
      <c r="O806" s="27"/>
    </row>
    <row r="807">
      <c r="N807" s="27"/>
      <c r="O807" s="27"/>
    </row>
    <row r="808">
      <c r="N808" s="27"/>
      <c r="O808" s="27"/>
    </row>
    <row r="809">
      <c r="N809" s="27"/>
      <c r="O809" s="27"/>
    </row>
    <row r="810">
      <c r="N810" s="27"/>
      <c r="O810" s="27"/>
    </row>
    <row r="811">
      <c r="N811" s="27"/>
      <c r="O811" s="27"/>
    </row>
    <row r="812">
      <c r="N812" s="27"/>
      <c r="O812" s="27"/>
    </row>
    <row r="813">
      <c r="N813" s="27"/>
      <c r="O813" s="27"/>
    </row>
    <row r="814">
      <c r="N814" s="27"/>
      <c r="O814" s="27"/>
    </row>
    <row r="815">
      <c r="N815" s="27"/>
      <c r="O815" s="27"/>
    </row>
    <row r="816">
      <c r="N816" s="27"/>
      <c r="O816" s="27"/>
    </row>
    <row r="817">
      <c r="N817" s="27"/>
      <c r="O817" s="27"/>
    </row>
    <row r="818">
      <c r="N818" s="27"/>
      <c r="O818" s="27"/>
    </row>
    <row r="819">
      <c r="N819" s="27"/>
      <c r="O819" s="27"/>
    </row>
    <row r="820">
      <c r="N820" s="27"/>
      <c r="O820" s="27"/>
    </row>
    <row r="821">
      <c r="N821" s="27"/>
      <c r="O821" s="27"/>
    </row>
    <row r="822">
      <c r="N822" s="27"/>
      <c r="O822" s="27"/>
    </row>
    <row r="823">
      <c r="N823" s="27"/>
      <c r="O823" s="27"/>
    </row>
    <row r="824">
      <c r="N824" s="27"/>
      <c r="O824" s="27"/>
    </row>
    <row r="825">
      <c r="N825" s="27"/>
      <c r="O825" s="27"/>
    </row>
    <row r="826">
      <c r="N826" s="27"/>
      <c r="O826" s="27"/>
    </row>
    <row r="827">
      <c r="N827" s="27"/>
      <c r="O827" s="27"/>
    </row>
    <row r="828">
      <c r="N828" s="27"/>
      <c r="O828" s="27"/>
    </row>
    <row r="829">
      <c r="N829" s="27"/>
      <c r="O829" s="27"/>
    </row>
    <row r="830">
      <c r="N830" s="27"/>
      <c r="O830" s="27"/>
    </row>
    <row r="831">
      <c r="N831" s="27"/>
      <c r="O831" s="27"/>
    </row>
    <row r="832">
      <c r="N832" s="27"/>
      <c r="O832" s="27"/>
    </row>
    <row r="833">
      <c r="N833" s="27"/>
      <c r="O833" s="27"/>
    </row>
    <row r="834">
      <c r="N834" s="27"/>
      <c r="O834" s="27"/>
    </row>
    <row r="835">
      <c r="N835" s="27"/>
      <c r="O835" s="27"/>
    </row>
    <row r="836">
      <c r="N836" s="27"/>
      <c r="O836" s="27"/>
    </row>
    <row r="837">
      <c r="N837" s="27"/>
      <c r="O837" s="27"/>
    </row>
    <row r="838">
      <c r="N838" s="27"/>
      <c r="O838" s="27"/>
    </row>
    <row r="839">
      <c r="N839" s="27"/>
      <c r="O839" s="27"/>
    </row>
    <row r="840">
      <c r="N840" s="27"/>
      <c r="O840" s="27"/>
    </row>
    <row r="841">
      <c r="N841" s="27"/>
      <c r="O841" s="27"/>
    </row>
    <row r="842">
      <c r="N842" s="27"/>
      <c r="O842" s="27"/>
    </row>
    <row r="843">
      <c r="N843" s="27"/>
      <c r="O843" s="27"/>
    </row>
    <row r="844">
      <c r="N844" s="27"/>
      <c r="O844" s="27"/>
    </row>
    <row r="845">
      <c r="N845" s="27"/>
      <c r="O845" s="27"/>
    </row>
    <row r="846">
      <c r="N846" s="27"/>
      <c r="O846" s="27"/>
    </row>
    <row r="847">
      <c r="N847" s="27"/>
      <c r="O847" s="27"/>
    </row>
    <row r="848">
      <c r="N848" s="27"/>
      <c r="O848" s="27"/>
    </row>
    <row r="849">
      <c r="N849" s="27"/>
      <c r="O849" s="27"/>
    </row>
    <row r="850">
      <c r="N850" s="27"/>
      <c r="O850" s="27"/>
    </row>
    <row r="851">
      <c r="N851" s="27"/>
      <c r="O851" s="27"/>
    </row>
    <row r="852">
      <c r="N852" s="27"/>
      <c r="O852" s="27"/>
    </row>
    <row r="853">
      <c r="N853" s="27"/>
      <c r="O853" s="27"/>
    </row>
    <row r="854">
      <c r="N854" s="27"/>
      <c r="O854" s="27"/>
    </row>
    <row r="855">
      <c r="N855" s="27"/>
      <c r="O855" s="27"/>
    </row>
    <row r="856">
      <c r="N856" s="27"/>
      <c r="O856" s="27"/>
    </row>
    <row r="857">
      <c r="N857" s="27"/>
      <c r="O857" s="27"/>
    </row>
    <row r="858">
      <c r="N858" s="27"/>
      <c r="O858" s="27"/>
    </row>
    <row r="859">
      <c r="N859" s="27"/>
      <c r="O859" s="27"/>
    </row>
    <row r="860">
      <c r="N860" s="27"/>
      <c r="O860" s="27"/>
    </row>
    <row r="861">
      <c r="N861" s="27"/>
      <c r="O861" s="27"/>
    </row>
    <row r="862">
      <c r="N862" s="27"/>
      <c r="O862" s="27"/>
    </row>
    <row r="863">
      <c r="N863" s="27"/>
      <c r="O863" s="27"/>
    </row>
    <row r="864">
      <c r="N864" s="27"/>
      <c r="O864" s="27"/>
    </row>
    <row r="865">
      <c r="N865" s="27"/>
      <c r="O865" s="27"/>
    </row>
    <row r="866">
      <c r="N866" s="27"/>
      <c r="O866" s="27"/>
    </row>
    <row r="867">
      <c r="N867" s="27"/>
      <c r="O867" s="27"/>
    </row>
    <row r="868">
      <c r="N868" s="27"/>
      <c r="O868" s="27"/>
    </row>
    <row r="869">
      <c r="N869" s="27"/>
      <c r="O869" s="27"/>
    </row>
    <row r="870">
      <c r="N870" s="27"/>
      <c r="O870" s="27"/>
    </row>
    <row r="871">
      <c r="N871" s="27"/>
      <c r="O871" s="27"/>
    </row>
    <row r="872">
      <c r="N872" s="27"/>
      <c r="O872" s="27"/>
    </row>
    <row r="873">
      <c r="N873" s="27"/>
      <c r="O873" s="27"/>
    </row>
    <row r="874">
      <c r="N874" s="27"/>
      <c r="O874" s="27"/>
    </row>
    <row r="875">
      <c r="N875" s="27"/>
      <c r="O875" s="27"/>
    </row>
    <row r="876">
      <c r="N876" s="27"/>
      <c r="O876" s="27"/>
    </row>
    <row r="877">
      <c r="N877" s="27"/>
      <c r="O877" s="27"/>
    </row>
    <row r="878">
      <c r="N878" s="27"/>
      <c r="O878" s="27"/>
    </row>
    <row r="879">
      <c r="N879" s="27"/>
      <c r="O879" s="27"/>
    </row>
    <row r="880">
      <c r="N880" s="27"/>
      <c r="O880" s="27"/>
    </row>
    <row r="881">
      <c r="N881" s="27"/>
      <c r="O881" s="27"/>
    </row>
    <row r="882">
      <c r="N882" s="27"/>
      <c r="O882" s="27"/>
    </row>
    <row r="883">
      <c r="N883" s="27"/>
      <c r="O883" s="27"/>
    </row>
    <row r="884">
      <c r="N884" s="27"/>
      <c r="O884" s="27"/>
    </row>
    <row r="885">
      <c r="N885" s="27"/>
      <c r="O885" s="27"/>
    </row>
    <row r="886">
      <c r="N886" s="27"/>
      <c r="O886" s="27"/>
    </row>
    <row r="887">
      <c r="N887" s="27"/>
      <c r="O887" s="27"/>
    </row>
    <row r="888">
      <c r="N888" s="27"/>
      <c r="O888" s="27"/>
    </row>
    <row r="889">
      <c r="N889" s="27"/>
      <c r="O889" s="27"/>
    </row>
    <row r="890">
      <c r="N890" s="27"/>
      <c r="O890" s="27"/>
    </row>
    <row r="891">
      <c r="N891" s="27"/>
      <c r="O891" s="27"/>
    </row>
    <row r="892">
      <c r="N892" s="27"/>
      <c r="O892" s="27"/>
    </row>
    <row r="893">
      <c r="N893" s="27"/>
      <c r="O893" s="27"/>
    </row>
    <row r="894">
      <c r="N894" s="27"/>
      <c r="O894" s="27"/>
    </row>
    <row r="895">
      <c r="N895" s="27"/>
      <c r="O895" s="27"/>
    </row>
    <row r="896">
      <c r="N896" s="27"/>
      <c r="O896" s="27"/>
    </row>
    <row r="897">
      <c r="N897" s="27"/>
      <c r="O897" s="27"/>
    </row>
    <row r="898">
      <c r="N898" s="27"/>
      <c r="O898" s="27"/>
    </row>
    <row r="899">
      <c r="N899" s="27"/>
      <c r="O899" s="27"/>
    </row>
    <row r="900">
      <c r="N900" s="27"/>
      <c r="O900" s="27"/>
    </row>
    <row r="901">
      <c r="N901" s="27"/>
      <c r="O901" s="27"/>
    </row>
    <row r="902">
      <c r="N902" s="27"/>
      <c r="O902" s="27"/>
    </row>
    <row r="903">
      <c r="N903" s="27"/>
      <c r="O903" s="27"/>
    </row>
    <row r="904">
      <c r="N904" s="27"/>
      <c r="O904" s="27"/>
    </row>
    <row r="905">
      <c r="N905" s="27"/>
      <c r="O905" s="27"/>
    </row>
    <row r="906">
      <c r="N906" s="27"/>
      <c r="O906" s="27"/>
    </row>
    <row r="907">
      <c r="N907" s="27"/>
      <c r="O907" s="27"/>
    </row>
    <row r="908">
      <c r="N908" s="27"/>
      <c r="O908" s="27"/>
    </row>
    <row r="909">
      <c r="N909" s="27"/>
      <c r="O909" s="27"/>
    </row>
    <row r="910">
      <c r="N910" s="27"/>
      <c r="O910" s="27"/>
    </row>
    <row r="911">
      <c r="N911" s="27"/>
      <c r="O911" s="27"/>
    </row>
    <row r="912">
      <c r="N912" s="27"/>
      <c r="O912" s="27"/>
    </row>
    <row r="913">
      <c r="N913" s="27"/>
      <c r="O913" s="27"/>
    </row>
    <row r="914">
      <c r="N914" s="27"/>
      <c r="O914" s="27"/>
    </row>
    <row r="915">
      <c r="N915" s="27"/>
      <c r="O915" s="27"/>
    </row>
    <row r="916">
      <c r="N916" s="27"/>
      <c r="O916" s="27"/>
    </row>
    <row r="917">
      <c r="N917" s="27"/>
      <c r="O917" s="27"/>
    </row>
    <row r="918">
      <c r="N918" s="27"/>
      <c r="O918" s="27"/>
    </row>
    <row r="919">
      <c r="N919" s="27"/>
      <c r="O919" s="27"/>
    </row>
    <row r="920">
      <c r="N920" s="27"/>
      <c r="O920" s="27"/>
    </row>
    <row r="921">
      <c r="N921" s="27"/>
      <c r="O921" s="27"/>
    </row>
    <row r="922">
      <c r="N922" s="27"/>
      <c r="O922" s="27"/>
    </row>
    <row r="923">
      <c r="N923" s="27"/>
      <c r="O923" s="27"/>
    </row>
    <row r="924">
      <c r="N924" s="27"/>
      <c r="O924" s="27"/>
    </row>
    <row r="925">
      <c r="N925" s="27"/>
      <c r="O925" s="27"/>
    </row>
    <row r="926">
      <c r="N926" s="27"/>
      <c r="O926" s="27"/>
    </row>
    <row r="927">
      <c r="N927" s="27"/>
      <c r="O927" s="27"/>
    </row>
    <row r="928">
      <c r="N928" s="27"/>
      <c r="O928" s="27"/>
    </row>
    <row r="929">
      <c r="N929" s="27"/>
      <c r="O929" s="27"/>
    </row>
    <row r="930">
      <c r="N930" s="27"/>
      <c r="O930" s="27"/>
    </row>
    <row r="931">
      <c r="N931" s="27"/>
      <c r="O931" s="27"/>
    </row>
    <row r="932">
      <c r="N932" s="27"/>
      <c r="O932" s="27"/>
    </row>
    <row r="933">
      <c r="N933" s="27"/>
      <c r="O933" s="27"/>
    </row>
    <row r="934">
      <c r="N934" s="27"/>
      <c r="O934" s="27"/>
    </row>
    <row r="935">
      <c r="N935" s="27"/>
      <c r="O935" s="27"/>
    </row>
    <row r="936">
      <c r="N936" s="27"/>
      <c r="O936" s="27"/>
    </row>
    <row r="937">
      <c r="N937" s="27"/>
      <c r="O937" s="27"/>
    </row>
    <row r="938">
      <c r="N938" s="27"/>
      <c r="O938" s="27"/>
    </row>
    <row r="939">
      <c r="N939" s="27"/>
      <c r="O939" s="27"/>
    </row>
    <row r="940">
      <c r="N940" s="27"/>
      <c r="O940" s="27"/>
    </row>
    <row r="941">
      <c r="N941" s="27"/>
      <c r="O941" s="27"/>
    </row>
    <row r="942">
      <c r="N942" s="27"/>
      <c r="O942" s="27"/>
    </row>
    <row r="943">
      <c r="N943" s="27"/>
      <c r="O943" s="27"/>
    </row>
    <row r="944">
      <c r="N944" s="27"/>
      <c r="O944" s="27"/>
    </row>
    <row r="945">
      <c r="N945" s="27"/>
      <c r="O945" s="27"/>
    </row>
    <row r="946">
      <c r="N946" s="27"/>
      <c r="O946" s="27"/>
    </row>
    <row r="947">
      <c r="N947" s="27"/>
      <c r="O947" s="27"/>
    </row>
    <row r="948">
      <c r="N948" s="27"/>
      <c r="O948" s="27"/>
    </row>
    <row r="949">
      <c r="N949" s="27"/>
      <c r="O949" s="27"/>
    </row>
    <row r="950">
      <c r="N950" s="27"/>
      <c r="O950" s="27"/>
    </row>
    <row r="951">
      <c r="N951" s="27"/>
      <c r="O951" s="27"/>
    </row>
    <row r="952">
      <c r="N952" s="27"/>
      <c r="O952" s="27"/>
    </row>
    <row r="953">
      <c r="N953" s="27"/>
      <c r="O953" s="27"/>
    </row>
    <row r="954">
      <c r="N954" s="27"/>
      <c r="O954" s="27"/>
    </row>
    <row r="955">
      <c r="N955" s="27"/>
      <c r="O955" s="27"/>
    </row>
    <row r="956">
      <c r="N956" s="27"/>
      <c r="O956" s="27"/>
    </row>
    <row r="957">
      <c r="N957" s="27"/>
      <c r="O957" s="27"/>
    </row>
    <row r="958">
      <c r="N958" s="27"/>
      <c r="O958" s="27"/>
    </row>
    <row r="959">
      <c r="N959" s="27"/>
      <c r="O959" s="27"/>
    </row>
    <row r="960">
      <c r="N960" s="27"/>
      <c r="O960" s="27"/>
    </row>
    <row r="961">
      <c r="N961" s="27"/>
      <c r="O961" s="27"/>
    </row>
    <row r="962">
      <c r="N962" s="27"/>
      <c r="O962" s="27"/>
    </row>
    <row r="963">
      <c r="N963" s="27"/>
      <c r="O963" s="27"/>
    </row>
    <row r="964">
      <c r="N964" s="27"/>
      <c r="O964" s="27"/>
    </row>
    <row r="965">
      <c r="N965" s="27"/>
      <c r="O965" s="27"/>
    </row>
    <row r="966">
      <c r="N966" s="27"/>
      <c r="O966" s="27"/>
    </row>
    <row r="967">
      <c r="N967" s="27"/>
      <c r="O967" s="27"/>
    </row>
    <row r="968">
      <c r="N968" s="27"/>
      <c r="O968" s="27"/>
    </row>
    <row r="969">
      <c r="N969" s="27"/>
      <c r="O969" s="27"/>
    </row>
    <row r="970">
      <c r="N970" s="27"/>
      <c r="O970" s="27"/>
    </row>
    <row r="971">
      <c r="N971" s="27"/>
      <c r="O971" s="27"/>
    </row>
    <row r="972">
      <c r="N972" s="27"/>
      <c r="O972" s="27"/>
    </row>
    <row r="973">
      <c r="N973" s="27"/>
      <c r="O973" s="27"/>
    </row>
    <row r="974">
      <c r="N974" s="27"/>
      <c r="O974" s="27"/>
    </row>
    <row r="975">
      <c r="N975" s="27"/>
      <c r="O975" s="27"/>
    </row>
    <row r="976">
      <c r="N976" s="27"/>
      <c r="O976" s="27"/>
    </row>
    <row r="977">
      <c r="N977" s="27"/>
      <c r="O977" s="27"/>
    </row>
    <row r="978">
      <c r="N978" s="27"/>
      <c r="O978" s="27"/>
    </row>
    <row r="979">
      <c r="N979" s="27"/>
      <c r="O979" s="27"/>
    </row>
    <row r="980">
      <c r="N980" s="27"/>
      <c r="O980" s="27"/>
    </row>
    <row r="981">
      <c r="N981" s="27"/>
      <c r="O981" s="27"/>
    </row>
    <row r="982">
      <c r="N982" s="27"/>
      <c r="O982" s="27"/>
    </row>
    <row r="983">
      <c r="N983" s="27"/>
      <c r="O983" s="27"/>
    </row>
    <row r="984">
      <c r="N984" s="27"/>
      <c r="O984" s="27"/>
    </row>
    <row r="985">
      <c r="N985" s="27"/>
      <c r="O985" s="27"/>
    </row>
    <row r="986">
      <c r="N986" s="27"/>
      <c r="O986" s="27"/>
    </row>
    <row r="987">
      <c r="N987" s="27"/>
      <c r="O987" s="27"/>
    </row>
    <row r="988">
      <c r="N988" s="27"/>
      <c r="O988" s="27"/>
    </row>
    <row r="989">
      <c r="N989" s="27"/>
      <c r="O989" s="27"/>
    </row>
    <row r="990">
      <c r="N990" s="27"/>
      <c r="O990" s="27"/>
    </row>
    <row r="991">
      <c r="N991" s="27"/>
      <c r="O991" s="27"/>
    </row>
    <row r="992">
      <c r="N992" s="27"/>
      <c r="O992" s="27"/>
    </row>
    <row r="993">
      <c r="N993" s="27"/>
      <c r="O993" s="27"/>
    </row>
    <row r="994">
      <c r="N994" s="27"/>
      <c r="O994" s="27"/>
    </row>
    <row r="995">
      <c r="N995" s="27"/>
      <c r="O995" s="27"/>
    </row>
    <row r="996">
      <c r="N996" s="27"/>
      <c r="O996" s="27"/>
    </row>
    <row r="997">
      <c r="N997" s="27"/>
      <c r="O997" s="27"/>
    </row>
    <row r="998">
      <c r="N998" s="27"/>
      <c r="O998" s="27"/>
    </row>
    <row r="999">
      <c r="N999" s="27"/>
      <c r="O999" s="27"/>
    </row>
    <row r="1000">
      <c r="N1000" s="27"/>
      <c r="O1000" s="27"/>
    </row>
  </sheetData>
  <hyperlinks>
    <hyperlink r:id="rId1" ref="M5"/>
  </hyperlinks>
  <drawing r:id="rId2"/>
</worksheet>
</file>