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user\OneDrive\пары\java\"/>
    </mc:Choice>
  </mc:AlternateContent>
  <xr:revisionPtr revIDLastSave="1" documentId="11_58C2365F32595BE8DEDCA8C75624FD69019027B4" xr6:coauthVersionLast="45" xr6:coauthVersionMax="45" xr10:uidLastSave="{F39C938D-F800-4D2F-8C38-61D259ABB57C}"/>
  <bookViews>
    <workbookView xWindow="-120" yWindow="-120" windowWidth="38640" windowHeight="15840" activeTab="1" xr2:uid="{00000000-000D-0000-FFFF-FFFF00000000}"/>
  </bookViews>
  <sheets>
    <sheet name="Лист1" sheetId="1" r:id="rId1"/>
    <sheet name="дз" sheetId="2" r:id="rId2"/>
    <sheet name="кр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3" i="2" l="1"/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7" i="2"/>
  <c r="Y18" i="2"/>
  <c r="Y19" i="2"/>
  <c r="Y20" i="2"/>
  <c r="Y21" i="2"/>
  <c r="Y22" i="2"/>
  <c r="Y23" i="2"/>
  <c r="Y24" i="2"/>
  <c r="Y25" i="2"/>
  <c r="X5" i="2"/>
  <c r="K12" i="2" l="1"/>
  <c r="H16" i="2"/>
  <c r="K21" i="2" l="1"/>
  <c r="N21" i="2"/>
  <c r="G3" i="3" l="1"/>
  <c r="T2" i="2"/>
  <c r="T5" i="2"/>
  <c r="T6" i="2"/>
  <c r="T7" i="2"/>
  <c r="T8" i="2"/>
  <c r="T9" i="2"/>
  <c r="T10" i="2"/>
  <c r="T11" i="2"/>
  <c r="T13" i="2"/>
  <c r="T14" i="2"/>
  <c r="T15" i="2"/>
  <c r="T21" i="2"/>
  <c r="T22" i="2"/>
  <c r="T23" i="2"/>
  <c r="T24" i="2"/>
  <c r="T25" i="2"/>
  <c r="W2" i="2"/>
  <c r="Z2" i="2" s="1"/>
  <c r="W3" i="2"/>
  <c r="Z3" i="2" s="1"/>
  <c r="W4" i="2"/>
  <c r="Z4" i="2" s="1"/>
  <c r="W5" i="2"/>
  <c r="Z5" i="2" s="1"/>
  <c r="W6" i="2"/>
  <c r="Z6" i="2" s="1"/>
  <c r="W7" i="2"/>
  <c r="Z7" i="2" s="1"/>
  <c r="W8" i="2"/>
  <c r="Z8" i="2" s="1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Z23" i="2"/>
  <c r="W24" i="2"/>
  <c r="Z24" i="2" s="1"/>
  <c r="W25" i="2"/>
  <c r="Z25" i="2" s="1"/>
  <c r="AA24" i="2" l="1"/>
  <c r="AA8" i="2"/>
  <c r="AA23" i="2"/>
  <c r="AA15" i="2"/>
  <c r="AA7" i="2"/>
  <c r="AA22" i="2"/>
  <c r="AA14" i="2"/>
  <c r="AA6" i="2"/>
  <c r="AA21" i="2"/>
  <c r="AA13" i="2"/>
  <c r="AA5" i="2"/>
  <c r="AA11" i="2"/>
  <c r="AA10" i="2"/>
  <c r="AA2" i="2"/>
  <c r="AA25" i="2"/>
  <c r="AA9" i="2"/>
  <c r="T4" i="2"/>
  <c r="AA4" i="2" s="1"/>
  <c r="K3" i="2" l="1"/>
  <c r="T3" i="2" s="1"/>
  <c r="AA3" i="2" s="1"/>
  <c r="I20" i="2" l="1"/>
  <c r="H20" i="2"/>
  <c r="T20" i="2" s="1"/>
  <c r="AA20" i="2" s="1"/>
  <c r="G19" i="2" l="1"/>
  <c r="T19" i="2" s="1"/>
  <c r="AA19" i="2" s="1"/>
  <c r="G18" i="2"/>
  <c r="T18" i="2" s="1"/>
  <c r="AA18" i="2" s="1"/>
  <c r="H17" i="2"/>
  <c r="T17" i="2" s="1"/>
  <c r="AA17" i="2" s="1"/>
  <c r="T16" i="2"/>
  <c r="AA16" i="2" s="1"/>
  <c r="E12" i="2" l="1"/>
  <c r="T12" i="2" s="1"/>
  <c r="AA12" i="2" s="1"/>
  <c r="Y16" i="2"/>
</calcChain>
</file>

<file path=xl/sharedStrings.xml><?xml version="1.0" encoding="utf-8"?>
<sst xmlns="http://schemas.openxmlformats.org/spreadsheetml/2006/main" count="165" uniqueCount="99">
  <si>
    <t>ФИО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</si>
  <si>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</si>
  <si>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</si>
  <si>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</si>
  <si>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</si>
  <si>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</si>
  <si>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</si>
  <si>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</si>
  <si>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</si>
  <si>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</si>
  <si>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</si>
  <si>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</si>
  <si>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</si>
  <si>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</si>
  <si>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</si>
  <si>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</si>
  <si>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</si>
  <si>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</si>
  <si>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</si>
  <si>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Столбец20</t>
  </si>
  <si>
    <t>Столбец21</t>
  </si>
  <si>
    <t xml:space="preserve">Алиханов Алишер </t>
  </si>
  <si>
    <t xml:space="preserve">Асхадуллина Диляра </t>
  </si>
  <si>
    <t xml:space="preserve">Ахмадеев Руслан </t>
  </si>
  <si>
    <t xml:space="preserve">Ахмеров Расул </t>
  </si>
  <si>
    <t xml:space="preserve">Белов Вадим </t>
  </si>
  <si>
    <t xml:space="preserve">Болтачев Тимур </t>
  </si>
  <si>
    <t xml:space="preserve">Валеев Линар </t>
  </si>
  <si>
    <t xml:space="preserve">Валиев Рустем </t>
  </si>
  <si>
    <t xml:space="preserve">Вафин Ринат </t>
  </si>
  <si>
    <t xml:space="preserve">Галиев Булат </t>
  </si>
  <si>
    <t xml:space="preserve">Галиев Наиль </t>
  </si>
  <si>
    <t xml:space="preserve">Касаткин Александр </t>
  </si>
  <si>
    <t xml:space="preserve">Малышев Максим </t>
  </si>
  <si>
    <t xml:space="preserve">Мифтахов Тимур </t>
  </si>
  <si>
    <t>Нургалеев Мансур</t>
  </si>
  <si>
    <t xml:space="preserve">Саттаров Камиль </t>
  </si>
  <si>
    <t xml:space="preserve">Сварич Вадим </t>
  </si>
  <si>
    <t xml:space="preserve">Тричев Андрей </t>
  </si>
  <si>
    <t xml:space="preserve">Уразалин Мирлан </t>
  </si>
  <si>
    <t xml:space="preserve">Цеменовский Альберт </t>
  </si>
  <si>
    <t xml:space="preserve">Шабунин Артем </t>
  </si>
  <si>
    <t xml:space="preserve">Шубин Дмитрий </t>
  </si>
  <si>
    <t>Яблонских Дамир</t>
  </si>
  <si>
    <t>Столбец1</t>
  </si>
  <si>
    <t>1</t>
  </si>
  <si>
    <t>2</t>
  </si>
  <si>
    <t>3</t>
  </si>
  <si>
    <t>4</t>
  </si>
  <si>
    <t>5</t>
  </si>
  <si>
    <t>6</t>
  </si>
  <si>
    <t>7</t>
  </si>
  <si>
    <t>8 (гаусс)</t>
  </si>
  <si>
    <t>9 (строки)</t>
  </si>
  <si>
    <t>10 (regex)</t>
  </si>
  <si>
    <t>11 (file)</t>
  </si>
  <si>
    <t>cw</t>
  </si>
  <si>
    <t>12</t>
  </si>
  <si>
    <t>13</t>
  </si>
  <si>
    <t>14</t>
  </si>
  <si>
    <t>15</t>
  </si>
  <si>
    <t>16</t>
  </si>
  <si>
    <t>17</t>
  </si>
  <si>
    <t>cw2</t>
  </si>
  <si>
    <t>Всего</t>
  </si>
  <si>
    <t>https://github.com/r3stl3ss/ALIHANOV_11-908</t>
  </si>
  <si>
    <t>https://github.com/ddddi21/Askhadullina-Dilyara-11-908</t>
  </si>
  <si>
    <t>https://github.com/akhaman/Akhmadeev-11-908</t>
  </si>
  <si>
    <t>https://github.com/Rasul77777/Akhmerov_11-908</t>
  </si>
  <si>
    <t>https://github.com/maestro-game/Belov_11-908</t>
  </si>
  <si>
    <t>https://github.com/Destered/Boltachev_11-908</t>
  </si>
  <si>
    <t>https://github.com/ValeevLinard/VALLINAR</t>
  </si>
  <si>
    <t>https://github.com/Hypohondre/--_11908</t>
  </si>
  <si>
    <t>?</t>
  </si>
  <si>
    <t>https://github.com/GalievBulat/yunpi</t>
  </si>
  <si>
    <t>https://github.com/NailGaliev/SEASONS</t>
  </si>
  <si>
    <t>https://github.com/YODAXYZ/11-908_Kasatkin_Alex</t>
  </si>
  <si>
    <t>https://github.com/MaxCrossman/Malyshev_11-908</t>
  </si>
  <si>
    <t>https://github.com/C1oudz/Miftakhov_11-908</t>
  </si>
  <si>
    <t>https://github.com/Mansur908/Nurgaleev_11908</t>
  </si>
  <si>
    <t>https://github.com/Nexeller/Sattarov_11908</t>
  </si>
  <si>
    <t>https://github.com/Svarich-11908/NightOcean</t>
  </si>
  <si>
    <t>-</t>
  </si>
  <si>
    <t>https://github.com/bitup-code/Trichev_908</t>
  </si>
  <si>
    <t>https://github.com/uraz001/Urazalin_11908</t>
  </si>
  <si>
    <t>https://github.com/Cemenovskij11908/CemenovskijAlbert11908</t>
  </si>
  <si>
    <t>https://github.com/ArtemAlt/Shabunin_908</t>
  </si>
  <si>
    <t>https://github.com/diamondxd/Shoobin_11908</t>
  </si>
  <si>
    <t>https://github.com/hearts-thaw/YABLONSKIKH_11908</t>
  </si>
  <si>
    <t>Срок сдачи</t>
  </si>
  <si>
    <t>+</t>
  </si>
  <si>
    <t>плагиат</t>
  </si>
  <si>
    <t>cw3</t>
  </si>
  <si>
    <t>cw2итог</t>
  </si>
  <si>
    <t>всего дз (макс. 25)</t>
  </si>
  <si>
    <t>всего кр (макс. 25)</t>
  </si>
  <si>
    <t>плагиат cw3</t>
  </si>
  <si>
    <t>cw3итог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</si>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</sst>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1" fillId="0" borderId="0" xfId="1"/>
    <xf numFmtId="14" fontId="0" fillId="0" borderId="0" xfId="0" applyNumberFormat="1"/>
    <xf numFmtId="0" fontId="1" fillId="0" borderId="0" xfId="2"/>
    <xf numFmtId="2" fontId="0" fillId="0" borderId="0" xfId="0" applyNumberFormat="1"/>
    <xf numFmtId="0" fontId="0" fillId="0" borderId="0" xfId="0" quotePrefix="1"/>
  </cellXfs>
  <cellStyles count="3">
    <cellStyle name="Hyperlink" xfId="1" xr:uid="{00000000-0005-0000-0000-000000000000}"/>
    <cellStyle name="Гиперссылка" xfId="2" builtinId="8"/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U24" totalsRowShown="0">
  <autoFilter ref="A1:U24" xr:uid="{00000000-0009-0000-0100-000002000000}"/>
  <tableColumns count="21">
    <tableColumn id="1" xr3:uid="{00000000-0010-0000-0000-000001000000}" name="ФИО"/>
    <tableColumn id="2" xr3:uid="{00000000-0010-0000-0000-000002000000}" name="Столбец2"/>
    <tableColumn id="3" xr3:uid="{00000000-0010-0000-0000-000003000000}" name="Столбец3"/>
    <tableColumn id="4" xr3:uid="{00000000-0010-0000-0000-000004000000}" name="Столбец4"/>
    <tableColumn id="5" xr3:uid="{00000000-0010-0000-0000-000005000000}" name="Столбец5"/>
    <tableColumn id="6" xr3:uid="{00000000-0010-0000-0000-000006000000}" name="Столбец6"/>
    <tableColumn id="7" xr3:uid="{00000000-0010-0000-0000-000007000000}" name="Столбец7"/>
    <tableColumn id="8" xr3:uid="{00000000-0010-0000-0000-000008000000}" name="Столбец8"/>
    <tableColumn id="9" xr3:uid="{00000000-0010-0000-0000-000009000000}" name="Столбец9"/>
    <tableColumn id="10" xr3:uid="{00000000-0010-0000-0000-00000A000000}" name="Столбец10"/>
    <tableColumn id="11" xr3:uid="{00000000-0010-0000-0000-00000B000000}" name="Столбец11"/>
    <tableColumn id="12" xr3:uid="{00000000-0010-0000-0000-00000C000000}" name="Столбец12"/>
    <tableColumn id="13" xr3:uid="{00000000-0010-0000-0000-00000D000000}" name="Столбец13"/>
    <tableColumn id="14" xr3:uid="{00000000-0010-0000-0000-00000E000000}" name="Столбец14"/>
    <tableColumn id="15" xr3:uid="{00000000-0010-0000-0000-00000F000000}" name="Столбец15"/>
    <tableColumn id="16" xr3:uid="{00000000-0010-0000-0000-000010000000}" name="Столбец16"/>
    <tableColumn id="17" xr3:uid="{00000000-0010-0000-0000-000011000000}" name="Столбец17"/>
    <tableColumn id="18" xr3:uid="{00000000-0010-0000-0000-000012000000}" name="Столбец18"/>
    <tableColumn id="19" xr3:uid="{00000000-0010-0000-0000-000013000000}" name="Столбец19"/>
    <tableColumn id="20" xr3:uid="{00000000-0010-0000-0000-000014000000}" name="Столбец20"/>
    <tableColumn id="21" xr3:uid="{00000000-0010-0000-0000-000015000000}" name="Столбец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Таблица22" displayName="Таблица22" ref="A1:AA25" totalsRowShown="0">
  <autoFilter ref="A1:AA25" xr:uid="{00000000-0009-0000-0100-000001000000}"/>
  <tableColumns count="27">
    <tableColumn id="1" xr3:uid="{00000000-0010-0000-0100-000001000000}" name="ФИО"/>
    <tableColumn id="22" xr3:uid="{00000000-0010-0000-0100-000016000000}" name="Столбец1"/>
    <tableColumn id="2" xr3:uid="{00000000-0010-0000-0100-000002000000}" name="1"/>
    <tableColumn id="3" xr3:uid="{00000000-0010-0000-0100-000003000000}" name="2"/>
    <tableColumn id="4" xr3:uid="{00000000-0010-0000-0100-000004000000}" name="3"/>
    <tableColumn id="5" xr3:uid="{00000000-0010-0000-0100-000005000000}" name="4"/>
    <tableColumn id="6" xr3:uid="{00000000-0010-0000-0100-000006000000}" name="5"/>
    <tableColumn id="7" xr3:uid="{00000000-0010-0000-0100-000007000000}" name="6"/>
    <tableColumn id="8" xr3:uid="{00000000-0010-0000-0100-000008000000}" name="7"/>
    <tableColumn id="9" xr3:uid="{00000000-0010-0000-0100-000009000000}" name="8 (гаусс)"/>
    <tableColumn id="10" xr3:uid="{00000000-0010-0000-0100-00000A000000}" name="9 (строки)"/>
    <tableColumn id="11" xr3:uid="{00000000-0010-0000-0100-00000B000000}" name="10 (regex)"/>
    <tableColumn id="12" xr3:uid="{00000000-0010-0000-0100-00000C000000}" name="11 (file)"/>
    <tableColumn id="14" xr3:uid="{00000000-0010-0000-0100-00000E000000}" name="12"/>
    <tableColumn id="15" xr3:uid="{00000000-0010-0000-0100-00000F000000}" name="13"/>
    <tableColumn id="16" xr3:uid="{00000000-0010-0000-0100-000010000000}" name="14"/>
    <tableColumn id="17" xr3:uid="{00000000-0010-0000-0100-000011000000}" name="15"/>
    <tableColumn id="18" xr3:uid="{00000000-0010-0000-0100-000012000000}" name="16"/>
    <tableColumn id="19" xr3:uid="{00000000-0010-0000-0100-000013000000}" name="17"/>
    <tableColumn id="26" xr3:uid="{00000000-0010-0000-0100-00001A000000}" name="всего дз (макс. 25)" dataDxfId="4">
      <calculatedColumnFormula>MIN(25,SUM(Таблица22[[#This Row],[1]:[17]]))</calculatedColumnFormula>
    </tableColumn>
    <tableColumn id="13" xr3:uid="{00000000-0010-0000-0100-00000D000000}" name="cw"/>
    <tableColumn id="20" xr3:uid="{00000000-0010-0000-0100-000014000000}" name="cw2"/>
    <tableColumn id="24" xr3:uid="{00000000-0010-0000-0100-000018000000}" name="cw2итог" dataDxfId="3">
      <calculatedColumnFormula>IF(AB2="-",Таблица22[[#This Row],[cw2]]*0.5,Таблица22[[#This Row],[cw2]])</calculatedColumnFormula>
    </tableColumn>
    <tableColumn id="23" xr3:uid="{00000000-0010-0000-0100-000017000000}" name="cw3"/>
    <tableColumn id="25" xr3:uid="{36DFDF46-EB15-46AB-BDE1-999D01094143}" name="cw3итог" dataDxfId="0">
      <calculatedColumnFormula>IF(AC2="-",Таблица22[[#This Row],[cw3]]*0.5,Таблица22[[#This Row],[cw3]])</calculatedColumnFormula>
    </tableColumn>
    <tableColumn id="27" xr3:uid="{00000000-0010-0000-0100-00001B000000}" name="всего кр (макс. 25)" dataDxfId="2">
      <calculatedColumnFormula>MIN(25,SUM(U2,W2:X2))</calculatedColumnFormula>
    </tableColumn>
    <tableColumn id="21" xr3:uid="{00000000-0010-0000-0100-000015000000}" name="Всего" dataDxfId="1">
      <calculatedColumnFormula>ROUND(Таблица22[[#This Row],[всего дз (макс. 25)]]+Таблица22[[#This Row],[всего кр (макс. 25)]],0)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khaman/Akhmadeev-11-908" TargetMode="External"/><Relationship Id="rId13" Type="http://schemas.openxmlformats.org/officeDocument/2006/relationships/hyperlink" Target="https://github.com/Destered/Boltachev_11-908" TargetMode="External"/><Relationship Id="rId18" Type="http://schemas.openxmlformats.org/officeDocument/2006/relationships/hyperlink" Target="https://github.com/Nexeller/Sattarov_11908" TargetMode="External"/><Relationship Id="rId3" Type="http://schemas.openxmlformats.org/officeDocument/2006/relationships/hyperlink" Target="https://github.com/hearts-thaw/YABLONSKIKH_11908" TargetMode="External"/><Relationship Id="rId21" Type="http://schemas.openxmlformats.org/officeDocument/2006/relationships/hyperlink" Target="https://github.com/diamondxd/Shoobin_11908" TargetMode="External"/><Relationship Id="rId7" Type="http://schemas.openxmlformats.org/officeDocument/2006/relationships/hyperlink" Target="https://github.com/Mansur908/Nurgaleev_11908" TargetMode="External"/><Relationship Id="rId12" Type="http://schemas.openxmlformats.org/officeDocument/2006/relationships/hyperlink" Target="https://github.com/maestro-game/Belov_11-908" TargetMode="External"/><Relationship Id="rId17" Type="http://schemas.openxmlformats.org/officeDocument/2006/relationships/hyperlink" Target="https://github.com/Cemenovskij11908/CemenovskijAlbert11908" TargetMode="External"/><Relationship Id="rId2" Type="http://schemas.openxmlformats.org/officeDocument/2006/relationships/hyperlink" Target="https://github.com/r3stl3ss/ALIHANOV_11-908" TargetMode="External"/><Relationship Id="rId16" Type="http://schemas.openxmlformats.org/officeDocument/2006/relationships/hyperlink" Target="https://github.com/uraz001/Urazalin_11908" TargetMode="External"/><Relationship Id="rId20" Type="http://schemas.openxmlformats.org/officeDocument/2006/relationships/hyperlink" Target="https://github.com/Svarich-11908/NightOcean" TargetMode="External"/><Relationship Id="rId1" Type="http://schemas.openxmlformats.org/officeDocument/2006/relationships/hyperlink" Target="https://github.com/ValeevLinard/VALLINAR" TargetMode="External"/><Relationship Id="rId6" Type="http://schemas.openxmlformats.org/officeDocument/2006/relationships/hyperlink" Target="https://github.com/MaxCrossman/Malyshev_11-908" TargetMode="External"/><Relationship Id="rId11" Type="http://schemas.openxmlformats.org/officeDocument/2006/relationships/hyperlink" Target="https://github.com/ArtemAlt/Shabunin_908" TargetMode="External"/><Relationship Id="rId5" Type="http://schemas.openxmlformats.org/officeDocument/2006/relationships/hyperlink" Target="https://github.com/GalievBulat/yunpi" TargetMode="External"/><Relationship Id="rId15" Type="http://schemas.openxmlformats.org/officeDocument/2006/relationships/hyperlink" Target="https://github.com/bitup-code/Trichev_908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https://github.com/Hypohondre/--_11908" TargetMode="External"/><Relationship Id="rId19" Type="http://schemas.openxmlformats.org/officeDocument/2006/relationships/hyperlink" Target="https://github.com/C1oudz/Miftakhov_11-908" TargetMode="External"/><Relationship Id="rId4" Type="http://schemas.openxmlformats.org/officeDocument/2006/relationships/hyperlink" Target="https://github.com/YODAXYZ/11-908_Kasatkin_Alex" TargetMode="External"/><Relationship Id="rId9" Type="http://schemas.openxmlformats.org/officeDocument/2006/relationships/hyperlink" Target="https://github.com/ddddi21/Askhadullina-Dilyara-11-908" TargetMode="External"/><Relationship Id="rId14" Type="http://schemas.openxmlformats.org/officeDocument/2006/relationships/hyperlink" Target="https://github.com/Rasul77777/Akhmerov_11-908" TargetMode="External"/><Relationship Id="rId22" Type="http://schemas.openxmlformats.org/officeDocument/2006/relationships/hyperlink" Target="https://github.com/NailGaliev/SEAS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opLeftCell="A5" workbookViewId="0">
      <selection activeCell="B8" sqref="B8"/>
    </sheetView>
  </sheetViews>
  <sheetFormatPr defaultRowHeight="15" x14ac:dyDescent="0.25"/>
  <cols>
    <col min="1" max="1" width="22.7109375" customWidth="1"/>
    <col min="2" max="9" width="12.140625" bestFit="1" customWidth="1"/>
    <col min="10" max="21" width="13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2</v>
      </c>
    </row>
    <row r="3" spans="1:21" x14ac:dyDescent="0.25">
      <c r="A3" t="s">
        <v>22</v>
      </c>
      <c r="B3">
        <v>1</v>
      </c>
    </row>
    <row r="4" spans="1:21" x14ac:dyDescent="0.25">
      <c r="A4" t="s">
        <v>23</v>
      </c>
      <c r="B4">
        <v>1</v>
      </c>
    </row>
    <row r="5" spans="1:21" x14ac:dyDescent="0.25">
      <c r="A5" t="s">
        <v>24</v>
      </c>
    </row>
    <row r="6" spans="1:21" x14ac:dyDescent="0.25">
      <c r="A6" t="s">
        <v>25</v>
      </c>
      <c r="B6">
        <v>3</v>
      </c>
    </row>
    <row r="7" spans="1:21" x14ac:dyDescent="0.25">
      <c r="A7" t="s">
        <v>26</v>
      </c>
      <c r="B7" s="1">
        <v>2.5</v>
      </c>
    </row>
    <row r="8" spans="1:21" x14ac:dyDescent="0.25">
      <c r="A8" t="s">
        <v>27</v>
      </c>
    </row>
    <row r="9" spans="1:21" x14ac:dyDescent="0.25">
      <c r="A9" t="s">
        <v>28</v>
      </c>
      <c r="B9">
        <v>1</v>
      </c>
    </row>
    <row r="10" spans="1:21" x14ac:dyDescent="0.25">
      <c r="A10" t="s">
        <v>29</v>
      </c>
    </row>
    <row r="11" spans="1:21" x14ac:dyDescent="0.25">
      <c r="A11" t="s">
        <v>30</v>
      </c>
      <c r="B11">
        <v>1</v>
      </c>
    </row>
    <row r="12" spans="1:21" x14ac:dyDescent="0.25">
      <c r="A12" t="s">
        <v>31</v>
      </c>
      <c r="B12">
        <v>1</v>
      </c>
    </row>
    <row r="13" spans="1:21" x14ac:dyDescent="0.25">
      <c r="A13" t="s">
        <v>32</v>
      </c>
    </row>
    <row r="14" spans="1:21" x14ac:dyDescent="0.25">
      <c r="A14" t="s">
        <v>33</v>
      </c>
      <c r="B14">
        <v>1</v>
      </c>
    </row>
    <row r="15" spans="1:21" x14ac:dyDescent="0.25">
      <c r="A15" t="s">
        <v>34</v>
      </c>
    </row>
    <row r="16" spans="1:21" x14ac:dyDescent="0.25">
      <c r="A16" t="s">
        <v>35</v>
      </c>
      <c r="B16">
        <v>0</v>
      </c>
    </row>
    <row r="17" spans="1:2" x14ac:dyDescent="0.25">
      <c r="A17" t="s">
        <v>36</v>
      </c>
      <c r="B17">
        <v>0</v>
      </c>
    </row>
    <row r="18" spans="1:2" x14ac:dyDescent="0.25">
      <c r="A18" t="s">
        <v>37</v>
      </c>
      <c r="B18">
        <v>1</v>
      </c>
    </row>
    <row r="19" spans="1:2" x14ac:dyDescent="0.25">
      <c r="A19" t="s">
        <v>38</v>
      </c>
      <c r="B19">
        <v>1</v>
      </c>
    </row>
    <row r="20" spans="1:2" x14ac:dyDescent="0.25">
      <c r="A20" t="s">
        <v>39</v>
      </c>
    </row>
    <row r="21" spans="1:2" x14ac:dyDescent="0.25">
      <c r="A21" t="s">
        <v>40</v>
      </c>
    </row>
    <row r="22" spans="1:2" x14ac:dyDescent="0.25">
      <c r="A22" t="s">
        <v>41</v>
      </c>
      <c r="B22">
        <v>1</v>
      </c>
    </row>
    <row r="23" spans="1:2" x14ac:dyDescent="0.25">
      <c r="A23" t="s">
        <v>42</v>
      </c>
      <c r="B23">
        <v>0</v>
      </c>
    </row>
    <row r="24" spans="1:2" x14ac:dyDescent="0.25">
      <c r="A24" t="s">
        <v>43</v>
      </c>
      <c r="B24">
        <v>0</v>
      </c>
    </row>
  </sheetData>
  <sortState ref="A1:A45">
    <sortCondition ref="A1:A45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5"/>
  <sheetViews>
    <sheetView tabSelected="1" zoomScaleNormal="100" workbookViewId="0">
      <pane xSplit="2" topLeftCell="C1" activePane="topRight" state="frozen"/>
      <selection pane="topRight" activeCell="X11" sqref="X11"/>
    </sheetView>
  </sheetViews>
  <sheetFormatPr defaultRowHeight="15" x14ac:dyDescent="0.25"/>
  <cols>
    <col min="1" max="1" width="22.7109375" bestFit="1" customWidth="1"/>
    <col min="2" max="2" width="35.42578125" customWidth="1"/>
    <col min="3" max="9" width="10.28515625" bestFit="1" customWidth="1"/>
    <col min="10" max="10" width="10" customWidth="1"/>
    <col min="11" max="11" width="10.7109375" customWidth="1"/>
    <col min="12" max="12" width="12.7109375" customWidth="1"/>
    <col min="20" max="20" width="20.28515625" bestFit="1" customWidth="1"/>
    <col min="26" max="26" width="20.28515625" bestFit="1" customWidth="1"/>
    <col min="27" max="27" width="11.5703125" customWidth="1"/>
    <col min="29" max="29" width="20.28515625" customWidth="1"/>
  </cols>
  <sheetData>
    <row r="1" spans="1:29" x14ac:dyDescent="0.2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94</v>
      </c>
      <c r="U1" t="s">
        <v>56</v>
      </c>
      <c r="V1" t="s">
        <v>63</v>
      </c>
      <c r="W1" t="s">
        <v>93</v>
      </c>
      <c r="X1" t="s">
        <v>92</v>
      </c>
      <c r="Y1" t="s">
        <v>97</v>
      </c>
      <c r="Z1" t="s">
        <v>95</v>
      </c>
      <c r="AA1" t="s">
        <v>64</v>
      </c>
      <c r="AB1" t="s">
        <v>91</v>
      </c>
      <c r="AC1" t="s">
        <v>96</v>
      </c>
    </row>
    <row r="2" spans="1:29" x14ac:dyDescent="0.25">
      <c r="A2" t="s">
        <v>21</v>
      </c>
      <c r="B2" s="2" t="s">
        <v>65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3</v>
      </c>
      <c r="K2">
        <v>2</v>
      </c>
      <c r="N2">
        <v>1</v>
      </c>
      <c r="O2">
        <v>4</v>
      </c>
      <c r="P2">
        <v>2</v>
      </c>
      <c r="T2">
        <f>MIN(25,SUM(Таблица22[[#This Row],[1]:[17]]))</f>
        <v>18</v>
      </c>
      <c r="U2">
        <v>6.5</v>
      </c>
      <c r="V2">
        <v>5.3</v>
      </c>
      <c r="W2">
        <f>IF(AB2="-",Таблица22[[#This Row],[cw2]]*0.5,Таблица22[[#This Row],[cw2]])</f>
        <v>5.3</v>
      </c>
      <c r="Y2">
        <f>IF(AC2="-",Таблица22[[#This Row],[cw3]]*0.5,Таблица22[[#This Row],[cw3]])</f>
        <v>0</v>
      </c>
      <c r="Z2">
        <f t="shared" ref="Z2:Z25" si="0">MIN(25,SUM(U2,W2:X2))</f>
        <v>11.8</v>
      </c>
      <c r="AA2">
        <f>ROUND(Таблица22[[#This Row],[всего дз (макс. 25)]]+Таблица22[[#This Row],[всего кр (макс. 25)]],0)</f>
        <v>30</v>
      </c>
    </row>
    <row r="3" spans="1:29" x14ac:dyDescent="0.25">
      <c r="A3" t="s">
        <v>22</v>
      </c>
      <c r="B3" s="2" t="s">
        <v>66</v>
      </c>
      <c r="C3">
        <v>1</v>
      </c>
      <c r="D3">
        <v>1</v>
      </c>
      <c r="E3">
        <v>1</v>
      </c>
      <c r="F3">
        <v>1</v>
      </c>
      <c r="G3">
        <v>1</v>
      </c>
      <c r="I3">
        <v>3</v>
      </c>
      <c r="J3">
        <v>4</v>
      </c>
      <c r="K3">
        <f>2 * (5/8 + (3/2)/8)</f>
        <v>1.625</v>
      </c>
      <c r="N3">
        <v>1</v>
      </c>
      <c r="O3">
        <v>6</v>
      </c>
      <c r="T3">
        <f>MIN(25,SUM(Таблица22[[#This Row],[1]:[17]]))</f>
        <v>20.625</v>
      </c>
      <c r="U3">
        <v>4.5</v>
      </c>
      <c r="V3">
        <v>8.1</v>
      </c>
      <c r="W3">
        <f>IF(AB3="-",Таблица22[[#This Row],[cw2]]*0.5,Таблица22[[#This Row],[cw2]])</f>
        <v>4.05</v>
      </c>
      <c r="X3">
        <v>10</v>
      </c>
      <c r="Y3">
        <f>IF(AC3="-",Таблица22[[#This Row],[cw3]]*0.5,Таблица22[[#This Row],[cw3]])</f>
        <v>5</v>
      </c>
      <c r="Z3">
        <f t="shared" si="0"/>
        <v>18.55</v>
      </c>
      <c r="AA3">
        <f>ROUND(Таблица22[[#This Row],[всего дз (макс. 25)]]+Таблица22[[#This Row],[всего кр (макс. 25)]],0)</f>
        <v>39</v>
      </c>
      <c r="AB3" t="s">
        <v>82</v>
      </c>
      <c r="AC3" t="s">
        <v>82</v>
      </c>
    </row>
    <row r="4" spans="1:29" x14ac:dyDescent="0.25">
      <c r="A4" t="s">
        <v>23</v>
      </c>
      <c r="B4" s="2" t="s">
        <v>67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3</v>
      </c>
      <c r="J4">
        <v>5</v>
      </c>
      <c r="K4">
        <v>2</v>
      </c>
      <c r="L4">
        <v>1</v>
      </c>
      <c r="M4">
        <v>1</v>
      </c>
      <c r="N4">
        <v>1</v>
      </c>
      <c r="O4">
        <v>4</v>
      </c>
      <c r="P4">
        <v>2</v>
      </c>
      <c r="Q4">
        <v>1</v>
      </c>
      <c r="R4">
        <v>1</v>
      </c>
      <c r="T4">
        <f>MIN(25,SUM(Таблица22[[#This Row],[1]:[17]]))</f>
        <v>25</v>
      </c>
      <c r="U4">
        <v>6</v>
      </c>
      <c r="V4" s="1">
        <v>8.25</v>
      </c>
      <c r="W4" s="1">
        <f>IF(AB4="-",Таблица22[[#This Row],[cw2]]*0.5,Таблица22[[#This Row],[cw2]])</f>
        <v>8.25</v>
      </c>
      <c r="X4" s="1">
        <v>10</v>
      </c>
      <c r="Y4" s="1">
        <f>IF(AC4="-",Таблица22[[#This Row],[cw3]]*0.5,Таблица22[[#This Row],[cw3]])</f>
        <v>10</v>
      </c>
      <c r="Z4" s="1">
        <f t="shared" si="0"/>
        <v>24.25</v>
      </c>
      <c r="AA4">
        <f>ROUND(Таблица22[[#This Row],[всего дз (макс. 25)]]+Таблица22[[#This Row],[всего кр (макс. 25)]],0)</f>
        <v>49</v>
      </c>
    </row>
    <row r="5" spans="1:29" x14ac:dyDescent="0.25">
      <c r="A5" t="s">
        <v>24</v>
      </c>
      <c r="B5" s="2" t="s">
        <v>68</v>
      </c>
      <c r="C5">
        <v>1</v>
      </c>
      <c r="D5">
        <v>1</v>
      </c>
      <c r="E5" s="1">
        <v>0.5</v>
      </c>
      <c r="F5" s="1">
        <v>0.5</v>
      </c>
      <c r="G5">
        <v>1</v>
      </c>
      <c r="T5">
        <f>MIN(25,SUM(Таблица22[[#This Row],[1]:[17]]))</f>
        <v>4</v>
      </c>
      <c r="U5">
        <v>7</v>
      </c>
      <c r="V5">
        <v>8.3000000000000007</v>
      </c>
      <c r="W5">
        <f>IF(AB5="-",Таблица22[[#This Row],[cw2]]*0.5,Таблица22[[#This Row],[cw2]])</f>
        <v>4.1500000000000004</v>
      </c>
      <c r="X5">
        <f>10/2</f>
        <v>5</v>
      </c>
      <c r="Y5">
        <f>IF(AC5="-",Таблица22[[#This Row],[cw3]]*0.5,Таблица22[[#This Row],[cw3]])</f>
        <v>2.5</v>
      </c>
      <c r="Z5">
        <f t="shared" si="0"/>
        <v>16.149999999999999</v>
      </c>
      <c r="AA5">
        <f>ROUND(Таблица22[[#This Row],[всего дз (макс. 25)]]+Таблица22[[#This Row],[всего кр (макс. 25)]],0)</f>
        <v>20</v>
      </c>
      <c r="AB5" t="s">
        <v>82</v>
      </c>
      <c r="AC5" t="s">
        <v>82</v>
      </c>
    </row>
    <row r="6" spans="1:29" x14ac:dyDescent="0.25">
      <c r="A6" t="s">
        <v>25</v>
      </c>
      <c r="B6" s="2" t="s">
        <v>69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3</v>
      </c>
      <c r="J6">
        <v>5</v>
      </c>
      <c r="K6">
        <v>2</v>
      </c>
      <c r="L6">
        <v>1</v>
      </c>
      <c r="M6">
        <v>1</v>
      </c>
      <c r="N6">
        <v>1</v>
      </c>
      <c r="O6">
        <v>6</v>
      </c>
      <c r="P6">
        <v>2</v>
      </c>
      <c r="Q6">
        <v>1</v>
      </c>
      <c r="T6">
        <f>MIN(25,SUM(Таблица22[[#This Row],[1]:[17]]))</f>
        <v>25</v>
      </c>
      <c r="U6">
        <v>8.5</v>
      </c>
      <c r="V6">
        <v>12</v>
      </c>
      <c r="W6">
        <f>IF(AB6="-",Таблица22[[#This Row],[cw2]]*0.5,Таблица22[[#This Row],[cw2]])</f>
        <v>12</v>
      </c>
      <c r="X6">
        <v>10</v>
      </c>
      <c r="Y6">
        <f>IF(AC6="-",Таблица22[[#This Row],[cw3]]*0.5,Таблица22[[#This Row],[cw3]])</f>
        <v>10</v>
      </c>
      <c r="Z6">
        <f t="shared" si="0"/>
        <v>25</v>
      </c>
      <c r="AA6">
        <f>ROUND(Таблица22[[#This Row],[всего дз (макс. 25)]]+Таблица22[[#This Row],[всего кр (макс. 25)]],0)</f>
        <v>50</v>
      </c>
      <c r="AB6" t="s">
        <v>90</v>
      </c>
    </row>
    <row r="7" spans="1:29" x14ac:dyDescent="0.25">
      <c r="A7" t="s">
        <v>26</v>
      </c>
      <c r="B7" s="2" t="s">
        <v>70</v>
      </c>
      <c r="C7" s="1">
        <v>1</v>
      </c>
      <c r="D7" s="1">
        <v>1</v>
      </c>
      <c r="E7" s="1">
        <v>1</v>
      </c>
      <c r="F7" s="1">
        <v>1</v>
      </c>
      <c r="G7">
        <v>1</v>
      </c>
      <c r="H7">
        <v>1</v>
      </c>
      <c r="I7">
        <v>3</v>
      </c>
      <c r="J7">
        <v>5</v>
      </c>
      <c r="K7">
        <v>2</v>
      </c>
      <c r="L7">
        <v>1</v>
      </c>
      <c r="M7">
        <v>1</v>
      </c>
      <c r="N7">
        <v>1</v>
      </c>
      <c r="O7">
        <v>7</v>
      </c>
      <c r="R7">
        <v>1</v>
      </c>
      <c r="T7">
        <f>MIN(25,SUM(Таблица22[[#This Row],[1]:[17]]))</f>
        <v>25</v>
      </c>
      <c r="U7">
        <v>8</v>
      </c>
      <c r="V7">
        <v>8.3000000000000007</v>
      </c>
      <c r="W7">
        <f>IF(AB7="-",Таблица22[[#This Row],[cw2]]*0.5,Таблица22[[#This Row],[cw2]])</f>
        <v>8.3000000000000007</v>
      </c>
      <c r="X7">
        <v>10</v>
      </c>
      <c r="Y7">
        <f>IF(AC7="-",Таблица22[[#This Row],[cw3]]*0.5,Таблица22[[#This Row],[cw3]])</f>
        <v>5</v>
      </c>
      <c r="Z7">
        <f t="shared" si="0"/>
        <v>25</v>
      </c>
      <c r="AA7">
        <f>ROUND(Таблица22[[#This Row],[всего дз (макс. 25)]]+Таблица22[[#This Row],[всего кр (макс. 25)]],0)</f>
        <v>50</v>
      </c>
      <c r="AC7" t="s">
        <v>82</v>
      </c>
    </row>
    <row r="8" spans="1:29" x14ac:dyDescent="0.25">
      <c r="A8" t="s">
        <v>27</v>
      </c>
      <c r="B8" s="4" t="s">
        <v>71</v>
      </c>
      <c r="C8">
        <v>1</v>
      </c>
      <c r="D8" s="1">
        <v>1</v>
      </c>
      <c r="E8">
        <v>1</v>
      </c>
      <c r="F8">
        <v>1</v>
      </c>
      <c r="G8">
        <v>1</v>
      </c>
      <c r="H8">
        <v>0.7</v>
      </c>
      <c r="I8" s="5">
        <v>2.5</v>
      </c>
      <c r="J8">
        <v>5</v>
      </c>
      <c r="K8">
        <v>2</v>
      </c>
      <c r="L8">
        <v>0.5</v>
      </c>
      <c r="N8">
        <v>1</v>
      </c>
      <c r="O8">
        <v>5</v>
      </c>
      <c r="T8">
        <f>MIN(25,SUM(Таблица22[[#This Row],[1]:[17]]))</f>
        <v>21.7</v>
      </c>
      <c r="U8">
        <v>5</v>
      </c>
      <c r="V8">
        <v>7.25</v>
      </c>
      <c r="W8">
        <f>IF(AB8="-",Таблица22[[#This Row],[cw2]]*0.5,Таблица22[[#This Row],[cw2]])</f>
        <v>7.25</v>
      </c>
      <c r="X8">
        <v>10</v>
      </c>
      <c r="Y8">
        <f>IF(AC8="-",Таблица22[[#This Row],[cw3]]*0.5,Таблица22[[#This Row],[cw3]])</f>
        <v>10</v>
      </c>
      <c r="Z8">
        <f t="shared" si="0"/>
        <v>22.25</v>
      </c>
      <c r="AA8">
        <f>ROUND(Таблица22[[#This Row],[всего дз (макс. 25)]]+Таблица22[[#This Row],[всего кр (макс. 25)]],0)</f>
        <v>44</v>
      </c>
    </row>
    <row r="9" spans="1:29" x14ac:dyDescent="0.25">
      <c r="A9" t="s">
        <v>28</v>
      </c>
      <c r="B9" s="2" t="s">
        <v>72</v>
      </c>
      <c r="C9">
        <v>1</v>
      </c>
      <c r="D9">
        <v>1</v>
      </c>
      <c r="E9">
        <v>1</v>
      </c>
      <c r="F9">
        <v>1</v>
      </c>
      <c r="G9">
        <v>1</v>
      </c>
      <c r="I9">
        <v>3</v>
      </c>
      <c r="K9">
        <v>2</v>
      </c>
      <c r="N9">
        <v>1</v>
      </c>
      <c r="O9">
        <v>4</v>
      </c>
      <c r="P9">
        <v>7</v>
      </c>
      <c r="T9">
        <f>MIN(25,SUM(Таблица22[[#This Row],[1]:[17]]))</f>
        <v>22</v>
      </c>
      <c r="U9">
        <v>4</v>
      </c>
      <c r="V9">
        <v>2.8</v>
      </c>
      <c r="W9">
        <f>IF(AB9="-",Таблица22[[#This Row],[cw2]]*0.5,Таблица22[[#This Row],[cw2]])</f>
        <v>2.8</v>
      </c>
      <c r="X9">
        <v>9</v>
      </c>
      <c r="Y9">
        <f>IF(AC9="-",Таблица22[[#This Row],[cw3]]*0.5,Таблица22[[#This Row],[cw3]])</f>
        <v>9</v>
      </c>
      <c r="Z9">
        <f t="shared" si="0"/>
        <v>15.8</v>
      </c>
      <c r="AA9">
        <f>ROUND(Таблица22[[#This Row],[всего дз (макс. 25)]]+Таблица22[[#This Row],[всего кр (макс. 25)]],0)</f>
        <v>38</v>
      </c>
    </row>
    <row r="10" spans="1:29" x14ac:dyDescent="0.25">
      <c r="A10" t="s">
        <v>29</v>
      </c>
      <c r="B10" t="s">
        <v>73</v>
      </c>
      <c r="C10">
        <v>0.8</v>
      </c>
      <c r="D10">
        <v>0.8</v>
      </c>
      <c r="E10">
        <v>0.8</v>
      </c>
      <c r="F10">
        <v>0.8</v>
      </c>
      <c r="G10">
        <v>0.8</v>
      </c>
      <c r="T10">
        <f>MIN(25,SUM(Таблица22[[#This Row],[1]:[17]]))</f>
        <v>4</v>
      </c>
      <c r="W10">
        <f>IF(AB10="-",Таблица22[[#This Row],[cw2]]*0.5,Таблица22[[#This Row],[cw2]])</f>
        <v>0</v>
      </c>
      <c r="X10">
        <v>8</v>
      </c>
      <c r="Y10">
        <f>IF(AC10="-",Таблица22[[#This Row],[cw3]]*0.5,Таблица22[[#This Row],[cw3]])</f>
        <v>4</v>
      </c>
      <c r="Z10">
        <f t="shared" si="0"/>
        <v>8</v>
      </c>
      <c r="AA10">
        <f>ROUND(Таблица22[[#This Row],[всего дз (макс. 25)]]+Таблица22[[#This Row],[всего кр (макс. 25)]],0)</f>
        <v>12</v>
      </c>
      <c r="AC10" t="s">
        <v>82</v>
      </c>
    </row>
    <row r="11" spans="1:29" x14ac:dyDescent="0.25">
      <c r="A11" t="s">
        <v>30</v>
      </c>
      <c r="B11" s="2" t="s">
        <v>74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3</v>
      </c>
      <c r="J11">
        <v>5</v>
      </c>
      <c r="K11">
        <v>2</v>
      </c>
      <c r="L11">
        <v>1</v>
      </c>
      <c r="M11">
        <v>1</v>
      </c>
      <c r="N11">
        <v>1</v>
      </c>
      <c r="O11">
        <v>4</v>
      </c>
      <c r="P11">
        <v>2</v>
      </c>
      <c r="Q11">
        <v>1</v>
      </c>
      <c r="R11">
        <v>1</v>
      </c>
      <c r="T11">
        <f>MIN(25,SUM(Таблица22[[#This Row],[1]:[17]]))</f>
        <v>25</v>
      </c>
      <c r="U11">
        <v>6</v>
      </c>
      <c r="V11">
        <v>9.8000000000000007</v>
      </c>
      <c r="W11">
        <f>IF(AB11="-",Таблица22[[#This Row],[cw2]]*0.5,Таблица22[[#This Row],[cw2]])</f>
        <v>9.8000000000000007</v>
      </c>
      <c r="X11">
        <v>10</v>
      </c>
      <c r="Y11">
        <f>IF(AC11="-",Таблица22[[#This Row],[cw3]]*0.5,Таблица22[[#This Row],[cw3]])</f>
        <v>10</v>
      </c>
      <c r="Z11">
        <f t="shared" si="0"/>
        <v>25</v>
      </c>
      <c r="AA11">
        <f>ROUND(Таблица22[[#This Row],[всего дз (макс. 25)]]+Таблица22[[#This Row],[всего кр (макс. 25)]],0)</f>
        <v>50</v>
      </c>
    </row>
    <row r="12" spans="1:29" x14ac:dyDescent="0.25">
      <c r="A12" t="s">
        <v>31</v>
      </c>
      <c r="B12" s="2" t="s">
        <v>75</v>
      </c>
      <c r="C12">
        <v>1</v>
      </c>
      <c r="D12">
        <v>1</v>
      </c>
      <c r="E12">
        <f>1/2</f>
        <v>0.5</v>
      </c>
      <c r="F12">
        <v>1</v>
      </c>
      <c r="G12">
        <v>1</v>
      </c>
      <c r="H12">
        <v>1</v>
      </c>
      <c r="I12">
        <v>3</v>
      </c>
      <c r="J12">
        <v>4</v>
      </c>
      <c r="K12">
        <f>5/8*2</f>
        <v>1.25</v>
      </c>
      <c r="L12">
        <v>0.5</v>
      </c>
      <c r="M12">
        <v>1</v>
      </c>
      <c r="N12">
        <v>1</v>
      </c>
      <c r="O12">
        <v>3.5</v>
      </c>
      <c r="T12">
        <f>MIN(25,SUM(Таблица22[[#This Row],[1]:[17]]))</f>
        <v>19.75</v>
      </c>
      <c r="U12">
        <v>5</v>
      </c>
      <c r="V12">
        <v>4.25</v>
      </c>
      <c r="W12">
        <f>IF(AB12="-",Таблица22[[#This Row],[cw2]]*0.5,Таблица22[[#This Row],[cw2]])</f>
        <v>2.125</v>
      </c>
      <c r="X12">
        <v>10</v>
      </c>
      <c r="Y12">
        <f>IF(AC12="-",Таблица22[[#This Row],[cw3]]*0.5,Таблица22[[#This Row],[cw3]])</f>
        <v>5</v>
      </c>
      <c r="Z12">
        <f t="shared" si="0"/>
        <v>17.125</v>
      </c>
      <c r="AA12">
        <f>ROUND(Таблица22[[#This Row],[всего дз (макс. 25)]]+Таблица22[[#This Row],[всего кр (макс. 25)]],0)</f>
        <v>37</v>
      </c>
      <c r="AB12" t="s">
        <v>82</v>
      </c>
      <c r="AC12" t="s">
        <v>82</v>
      </c>
    </row>
    <row r="13" spans="1:29" x14ac:dyDescent="0.25">
      <c r="A13" t="s">
        <v>32</v>
      </c>
      <c r="B13" s="2" t="s">
        <v>76</v>
      </c>
      <c r="C13">
        <v>1</v>
      </c>
      <c r="D13">
        <v>1</v>
      </c>
      <c r="E13">
        <v>1</v>
      </c>
      <c r="F13">
        <v>1</v>
      </c>
      <c r="G13">
        <v>0.4</v>
      </c>
      <c r="H13">
        <v>0.5</v>
      </c>
      <c r="I13">
        <v>3</v>
      </c>
      <c r="J13">
        <v>5</v>
      </c>
      <c r="K13">
        <v>2</v>
      </c>
      <c r="M13">
        <v>1</v>
      </c>
      <c r="O13">
        <v>4</v>
      </c>
      <c r="P13">
        <v>2</v>
      </c>
      <c r="Q13">
        <v>1</v>
      </c>
      <c r="T13">
        <f>MIN(25,SUM(Таблица22[[#This Row],[1]:[17]]))</f>
        <v>22.9</v>
      </c>
      <c r="U13">
        <v>5.5</v>
      </c>
      <c r="V13">
        <v>7.8</v>
      </c>
      <c r="W13">
        <f>IF(AB13="-",Таблица22[[#This Row],[cw2]]*0.5,Таблица22[[#This Row],[cw2]])</f>
        <v>7.8</v>
      </c>
      <c r="X13">
        <v>8</v>
      </c>
      <c r="Y13">
        <f>IF(AC13="-",Таблица22[[#This Row],[cw3]]*0.5,Таблица22[[#This Row],[cw3]])</f>
        <v>8</v>
      </c>
      <c r="Z13">
        <f t="shared" si="0"/>
        <v>21.3</v>
      </c>
      <c r="AA13">
        <f>ROUND(Таблица22[[#This Row],[всего дз (макс. 25)]]+Таблица22[[#This Row],[всего кр (макс. 25)]],0)</f>
        <v>44</v>
      </c>
      <c r="AC13" t="s">
        <v>73</v>
      </c>
    </row>
    <row r="14" spans="1:29" x14ac:dyDescent="0.25">
      <c r="A14" t="s">
        <v>33</v>
      </c>
      <c r="B14" s="2" t="s">
        <v>77</v>
      </c>
      <c r="C14">
        <v>1</v>
      </c>
      <c r="D14">
        <v>1</v>
      </c>
      <c r="E14">
        <v>1</v>
      </c>
      <c r="F14">
        <v>1</v>
      </c>
      <c r="G14">
        <v>1</v>
      </c>
      <c r="H14">
        <v>0.7</v>
      </c>
      <c r="I14">
        <v>3</v>
      </c>
      <c r="J14">
        <v>4</v>
      </c>
      <c r="K14">
        <v>1.9</v>
      </c>
      <c r="M14">
        <v>1</v>
      </c>
      <c r="N14">
        <v>1</v>
      </c>
      <c r="O14">
        <v>6</v>
      </c>
      <c r="P14">
        <v>2</v>
      </c>
      <c r="T14">
        <f>MIN(25,SUM(Таблица22[[#This Row],[1]:[17]]))</f>
        <v>24.6</v>
      </c>
      <c r="U14">
        <v>4.25</v>
      </c>
      <c r="V14">
        <v>11.75</v>
      </c>
      <c r="W14">
        <f>IF(AB14="-",Таблица22[[#This Row],[cw2]]*0.5,Таблица22[[#This Row],[cw2]])</f>
        <v>11.75</v>
      </c>
      <c r="X14">
        <v>10</v>
      </c>
      <c r="Y14">
        <f>IF(AC14="-",Таблица22[[#This Row],[cw3]]*0.5,Таблица22[[#This Row],[cw3]])</f>
        <v>5</v>
      </c>
      <c r="Z14">
        <f t="shared" si="0"/>
        <v>25</v>
      </c>
      <c r="AA14">
        <f>ROUND(Таблица22[[#This Row],[всего дз (макс. 25)]]+Таблица22[[#This Row],[всего кр (макс. 25)]],0)</f>
        <v>50</v>
      </c>
      <c r="AC14" t="s">
        <v>82</v>
      </c>
    </row>
    <row r="15" spans="1:29" x14ac:dyDescent="0.25">
      <c r="A15" t="s">
        <v>34</v>
      </c>
      <c r="B15" s="2" t="s">
        <v>78</v>
      </c>
      <c r="T15">
        <f>MIN(25,SUM(Таблица22[[#This Row],[1]:[17]]))</f>
        <v>0</v>
      </c>
      <c r="W15">
        <f>IF(AB15="-",Таблица22[[#This Row],[cw2]]*0.5,Таблица22[[#This Row],[cw2]])</f>
        <v>0</v>
      </c>
      <c r="Y15">
        <f>IF(AC15="-",Таблица22[[#This Row],[cw3]]*0.5,Таблица22[[#This Row],[cw3]])</f>
        <v>0</v>
      </c>
      <c r="Z15">
        <f t="shared" si="0"/>
        <v>0</v>
      </c>
      <c r="AA15">
        <f>ROUND(Таблица22[[#This Row],[всего дз (макс. 25)]]+Таблица22[[#This Row],[всего кр (макс. 25)]],0)</f>
        <v>0</v>
      </c>
    </row>
    <row r="16" spans="1:29" x14ac:dyDescent="0.25">
      <c r="A16" t="s">
        <v>35</v>
      </c>
      <c r="B16" s="2" t="s">
        <v>79</v>
      </c>
      <c r="C16">
        <v>1</v>
      </c>
      <c r="D16">
        <v>1</v>
      </c>
      <c r="E16">
        <v>1</v>
      </c>
      <c r="F16">
        <v>1</v>
      </c>
      <c r="G16">
        <v>1</v>
      </c>
      <c r="H16">
        <f>5/7</f>
        <v>0.7142857142857143</v>
      </c>
      <c r="I16">
        <v>1.5</v>
      </c>
      <c r="J16">
        <v>3</v>
      </c>
      <c r="K16">
        <v>1.5</v>
      </c>
      <c r="L16">
        <v>0.5</v>
      </c>
      <c r="M16">
        <v>1</v>
      </c>
      <c r="N16">
        <v>0.5</v>
      </c>
      <c r="O16">
        <v>2.5</v>
      </c>
      <c r="T16">
        <f>MIN(25,SUM(Таблица22[[#This Row],[1]:[17]]))</f>
        <v>16.214285714285715</v>
      </c>
      <c r="U16">
        <v>3.5</v>
      </c>
      <c r="V16">
        <v>5.3</v>
      </c>
      <c r="W16">
        <f>IF(AB16="-",Таблица22[[#This Row],[cw2]]*0.5,Таблица22[[#This Row],[cw2]])</f>
        <v>2.65</v>
      </c>
      <c r="X16">
        <v>8</v>
      </c>
      <c r="Y16">
        <f>IF(AC16="-",Таблица22[[#This Row],[cw3]]*0.5,Таблица22[[#This Row],[cw3]])</f>
        <v>4</v>
      </c>
      <c r="Z16">
        <f t="shared" si="0"/>
        <v>14.15</v>
      </c>
      <c r="AA16">
        <f>ROUND(Таблица22[[#This Row],[всего дз (макс. 25)]]+Таблица22[[#This Row],[всего кр (макс. 25)]],0)</f>
        <v>30</v>
      </c>
      <c r="AB16" t="s">
        <v>82</v>
      </c>
      <c r="AC16" t="s">
        <v>82</v>
      </c>
    </row>
    <row r="17" spans="1:29" x14ac:dyDescent="0.25">
      <c r="A17" t="s">
        <v>36</v>
      </c>
      <c r="B17" s="2" t="s">
        <v>80</v>
      </c>
      <c r="C17">
        <v>1</v>
      </c>
      <c r="D17">
        <v>1</v>
      </c>
      <c r="E17">
        <v>1</v>
      </c>
      <c r="F17">
        <v>1</v>
      </c>
      <c r="H17">
        <f>1/7</f>
        <v>0.14285714285714285</v>
      </c>
      <c r="T17">
        <f>MIN(25,SUM(Таблица22[[#This Row],[1]:[17]]))</f>
        <v>4.1428571428571432</v>
      </c>
      <c r="W17">
        <f>IF(AB17="-",Таблица22[[#This Row],[cw2]]*0.5,Таблица22[[#This Row],[cw2]])</f>
        <v>0</v>
      </c>
      <c r="X17">
        <v>10</v>
      </c>
      <c r="Y17">
        <f>IF(AC17="-",Таблица22[[#This Row],[cw3]]*0.5,Таблица22[[#This Row],[cw3]])</f>
        <v>5</v>
      </c>
      <c r="Z17">
        <f t="shared" si="0"/>
        <v>10</v>
      </c>
      <c r="AA17">
        <f>ROUND(Таблица22[[#This Row],[всего дз (макс. 25)]]+Таблица22[[#This Row],[всего кр (макс. 25)]],0)</f>
        <v>14</v>
      </c>
      <c r="AC17" t="s">
        <v>82</v>
      </c>
    </row>
    <row r="18" spans="1:29" x14ac:dyDescent="0.25">
      <c r="A18" t="s">
        <v>37</v>
      </c>
      <c r="B18" s="4" t="s">
        <v>81</v>
      </c>
      <c r="C18">
        <v>1</v>
      </c>
      <c r="E18">
        <v>1</v>
      </c>
      <c r="F18">
        <v>1</v>
      </c>
      <c r="G18">
        <f>1/2</f>
        <v>0.5</v>
      </c>
      <c r="T18">
        <f>MIN(25,SUM(Таблица22[[#This Row],[1]:[17]]))</f>
        <v>3.5</v>
      </c>
      <c r="U18">
        <v>4</v>
      </c>
      <c r="V18">
        <v>9.3000000000000007</v>
      </c>
      <c r="W18">
        <f>IF(AB18="-",Таблица22[[#This Row],[cw2]]*0.5,Таблица22[[#This Row],[cw2]])</f>
        <v>4.6500000000000004</v>
      </c>
      <c r="X18">
        <v>10</v>
      </c>
      <c r="Y18">
        <f>IF(AC18="-",Таблица22[[#This Row],[cw3]]*0.5,Таблица22[[#This Row],[cw3]])</f>
        <v>10</v>
      </c>
      <c r="Z18">
        <f t="shared" si="0"/>
        <v>18.649999999999999</v>
      </c>
      <c r="AA18">
        <f>ROUND(Таблица22[[#This Row],[всего дз (макс. 25)]]+Таблица22[[#This Row],[всего кр (макс. 25)]],0)</f>
        <v>22</v>
      </c>
      <c r="AB18" t="s">
        <v>82</v>
      </c>
    </row>
    <row r="19" spans="1:29" x14ac:dyDescent="0.25">
      <c r="A19" t="s">
        <v>38</v>
      </c>
      <c r="B19" s="2" t="s">
        <v>83</v>
      </c>
      <c r="C19">
        <v>1</v>
      </c>
      <c r="E19">
        <v>1</v>
      </c>
      <c r="F19">
        <v>1</v>
      </c>
      <c r="G19">
        <f>1/3</f>
        <v>0.33333333333333331</v>
      </c>
      <c r="H19">
        <v>1</v>
      </c>
      <c r="J19">
        <v>5</v>
      </c>
      <c r="K19">
        <v>2</v>
      </c>
      <c r="L19">
        <v>1</v>
      </c>
      <c r="M19">
        <v>1</v>
      </c>
      <c r="N19">
        <v>0.5</v>
      </c>
      <c r="O19">
        <v>5</v>
      </c>
      <c r="P19">
        <v>2</v>
      </c>
      <c r="T19">
        <f>MIN(25,SUM(Таблица22[[#This Row],[1]:[17]]))</f>
        <v>20.833333333333336</v>
      </c>
      <c r="U19">
        <v>6</v>
      </c>
      <c r="V19">
        <v>8.3000000000000007</v>
      </c>
      <c r="W19">
        <f>IF(AB19="-",Таблица22[[#This Row],[cw2]]*0.5,Таблица22[[#This Row],[cw2]])</f>
        <v>4.1500000000000004</v>
      </c>
      <c r="X19">
        <v>10</v>
      </c>
      <c r="Y19">
        <f>IF(AC19="-",Таблица22[[#This Row],[cw3]]*0.5,Таблица22[[#This Row],[cw3]])</f>
        <v>5</v>
      </c>
      <c r="Z19">
        <f t="shared" si="0"/>
        <v>20.149999999999999</v>
      </c>
      <c r="AA19">
        <f>ROUND(Таблица22[[#This Row],[всего дз (макс. 25)]]+Таблица22[[#This Row],[всего кр (макс. 25)]],0)</f>
        <v>41</v>
      </c>
      <c r="AB19" t="s">
        <v>82</v>
      </c>
      <c r="AC19" t="s">
        <v>82</v>
      </c>
    </row>
    <row r="20" spans="1:29" x14ac:dyDescent="0.25">
      <c r="A20" t="s">
        <v>39</v>
      </c>
      <c r="B20" s="4" t="s">
        <v>84</v>
      </c>
      <c r="C20">
        <v>1</v>
      </c>
      <c r="E20">
        <v>1</v>
      </c>
      <c r="F20">
        <v>1</v>
      </c>
      <c r="H20">
        <f>2/7</f>
        <v>0.2857142857142857</v>
      </c>
      <c r="I20">
        <f>12/7</f>
        <v>1.7142857142857142</v>
      </c>
      <c r="J20">
        <v>4</v>
      </c>
      <c r="K20">
        <v>1</v>
      </c>
      <c r="L20">
        <v>1</v>
      </c>
      <c r="N20">
        <v>1</v>
      </c>
      <c r="O20">
        <v>4</v>
      </c>
      <c r="Q20">
        <v>1</v>
      </c>
      <c r="T20">
        <f>MIN(25,SUM(Таблица22[[#This Row],[1]:[17]]))</f>
        <v>17</v>
      </c>
      <c r="U20">
        <v>4.25</v>
      </c>
      <c r="V20">
        <v>8.3000000000000007</v>
      </c>
      <c r="W20">
        <f>IF(AB20="-",Таблица22[[#This Row],[cw2]]*0.5,Таблица22[[#This Row],[cw2]])</f>
        <v>4.1500000000000004</v>
      </c>
      <c r="X20">
        <v>2.5</v>
      </c>
      <c r="Y20">
        <f>IF(AC20="-",Таблица22[[#This Row],[cw3]]*0.5,Таблица22[[#This Row],[cw3]])</f>
        <v>2.5</v>
      </c>
      <c r="Z20">
        <f t="shared" si="0"/>
        <v>10.9</v>
      </c>
      <c r="AA20">
        <f>ROUND(Таблица22[[#This Row],[всего дз (макс. 25)]]+Таблица22[[#This Row],[всего кр (макс. 25)]],0)</f>
        <v>28</v>
      </c>
      <c r="AB20" t="s">
        <v>82</v>
      </c>
      <c r="AC20" s="6" t="s">
        <v>98</v>
      </c>
    </row>
    <row r="21" spans="1:29" x14ac:dyDescent="0.25">
      <c r="A21" t="s">
        <v>40</v>
      </c>
      <c r="B21" s="2" t="s">
        <v>85</v>
      </c>
      <c r="C21">
        <v>1</v>
      </c>
      <c r="F21">
        <v>1</v>
      </c>
      <c r="G21">
        <v>0.5</v>
      </c>
      <c r="H21">
        <v>1.5</v>
      </c>
      <c r="I21">
        <v>1</v>
      </c>
      <c r="K21">
        <f>3/8*2</f>
        <v>0.75</v>
      </c>
      <c r="L21">
        <v>0.5</v>
      </c>
      <c r="N21">
        <f>1/3</f>
        <v>0.33333333333333331</v>
      </c>
      <c r="T21">
        <f>MIN(25,SUM(Таблица22[[#This Row],[1]:[17]]))</f>
        <v>6.583333333333333</v>
      </c>
      <c r="V21">
        <v>3.5</v>
      </c>
      <c r="W21">
        <f>IF(AB21="-",Таблица22[[#This Row],[cw2]]*0.5,Таблица22[[#This Row],[cw2]])</f>
        <v>1.75</v>
      </c>
      <c r="Y21">
        <f>IF(AC21="-",Таблица22[[#This Row],[cw3]]*0.5,Таблица22[[#This Row],[cw3]])</f>
        <v>0</v>
      </c>
      <c r="Z21">
        <f t="shared" si="0"/>
        <v>1.75</v>
      </c>
      <c r="AA21">
        <f>ROUND(Таблица22[[#This Row],[всего дз (макс. 25)]]+Таблица22[[#This Row],[всего кр (макс. 25)]],0)</f>
        <v>8</v>
      </c>
      <c r="AB21" t="s">
        <v>82</v>
      </c>
    </row>
    <row r="22" spans="1:29" x14ac:dyDescent="0.25">
      <c r="A22" t="s">
        <v>41</v>
      </c>
      <c r="B22" s="2" t="s">
        <v>86</v>
      </c>
      <c r="C22">
        <v>1</v>
      </c>
      <c r="D22">
        <v>1</v>
      </c>
      <c r="E22">
        <v>1</v>
      </c>
      <c r="F22">
        <v>1</v>
      </c>
      <c r="G22">
        <v>0.2</v>
      </c>
      <c r="H22">
        <v>1</v>
      </c>
      <c r="I22">
        <v>3</v>
      </c>
      <c r="N22">
        <v>1</v>
      </c>
      <c r="O22">
        <v>5</v>
      </c>
      <c r="P22">
        <v>1</v>
      </c>
      <c r="Q22">
        <v>1</v>
      </c>
      <c r="T22">
        <f>MIN(25,SUM(Таблица22[[#This Row],[1]:[17]]))</f>
        <v>16.2</v>
      </c>
      <c r="U22">
        <v>8</v>
      </c>
      <c r="V22">
        <v>6.7</v>
      </c>
      <c r="W22">
        <f>IF(AB22="-",Таблица22[[#This Row],[cw2]]*0.5,Таблица22[[#This Row],[cw2]])</f>
        <v>3.35</v>
      </c>
      <c r="Y22">
        <f>IF(AC22="-",Таблица22[[#This Row],[cw3]]*0.5,Таблица22[[#This Row],[cw3]])</f>
        <v>0</v>
      </c>
      <c r="Z22">
        <f t="shared" si="0"/>
        <v>11.35</v>
      </c>
      <c r="AA22">
        <f>ROUND(Таблица22[[#This Row],[всего дз (макс. 25)]]+Таблица22[[#This Row],[всего кр (макс. 25)]],0)</f>
        <v>28</v>
      </c>
      <c r="AB22" t="s">
        <v>82</v>
      </c>
    </row>
    <row r="23" spans="1:29" x14ac:dyDescent="0.25">
      <c r="A23" t="s">
        <v>42</v>
      </c>
      <c r="B23" s="2" t="s">
        <v>87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3</v>
      </c>
      <c r="J23">
        <v>5</v>
      </c>
      <c r="K23">
        <v>2</v>
      </c>
      <c r="L23">
        <v>1</v>
      </c>
      <c r="N23">
        <v>1</v>
      </c>
      <c r="O23">
        <v>2</v>
      </c>
      <c r="T23">
        <f>MIN(25,SUM(Таблица22[[#This Row],[1]:[17]]))</f>
        <v>20</v>
      </c>
      <c r="U23">
        <v>6.5</v>
      </c>
      <c r="V23">
        <v>4</v>
      </c>
      <c r="W23">
        <f>IF(AB23="-",Таблица22[[#This Row],[cw2]]*0.5,Таблица22[[#This Row],[cw2]])</f>
        <v>4</v>
      </c>
      <c r="Y23">
        <f>IF(AC23="-",Таблица22[[#This Row],[cw3]]*0.5,Таблица22[[#This Row],[cw3]])</f>
        <v>0</v>
      </c>
      <c r="Z23">
        <f t="shared" si="0"/>
        <v>10.5</v>
      </c>
      <c r="AA23">
        <f>ROUND(Таблица22[[#This Row],[всего дз (макс. 25)]]+Таблица22[[#This Row],[всего кр (макс. 25)]],0)</f>
        <v>31</v>
      </c>
    </row>
    <row r="24" spans="1:29" x14ac:dyDescent="0.25">
      <c r="A24" t="s">
        <v>43</v>
      </c>
      <c r="B24" s="2" t="s">
        <v>88</v>
      </c>
      <c r="C24">
        <v>1</v>
      </c>
      <c r="D24">
        <v>0.8</v>
      </c>
      <c r="E24">
        <v>1</v>
      </c>
      <c r="F24">
        <v>1</v>
      </c>
      <c r="G24">
        <v>1</v>
      </c>
      <c r="H24">
        <v>1</v>
      </c>
      <c r="I24">
        <v>3</v>
      </c>
      <c r="J24">
        <v>5</v>
      </c>
      <c r="K24">
        <v>2</v>
      </c>
      <c r="L24">
        <v>1</v>
      </c>
      <c r="M24">
        <v>1</v>
      </c>
      <c r="N24">
        <v>1</v>
      </c>
      <c r="O24">
        <v>6</v>
      </c>
      <c r="P24">
        <v>2</v>
      </c>
      <c r="Q24">
        <v>1</v>
      </c>
      <c r="R24">
        <v>1</v>
      </c>
      <c r="T24">
        <f>MIN(25,SUM(Таблица22[[#This Row],[1]:[17]]))</f>
        <v>25</v>
      </c>
      <c r="U24">
        <v>7.5</v>
      </c>
      <c r="V24">
        <v>14</v>
      </c>
      <c r="W24">
        <f>IF(AB24="-",Таблица22[[#This Row],[cw2]]*0.5,Таблица22[[#This Row],[cw2]])</f>
        <v>14</v>
      </c>
      <c r="Y24">
        <f>IF(AC24="-",Таблица22[[#This Row],[cw3]]*0.5,Таблица22[[#This Row],[cw3]])</f>
        <v>0</v>
      </c>
      <c r="Z24">
        <f t="shared" si="0"/>
        <v>21.5</v>
      </c>
      <c r="AA24">
        <f>ROUND(Таблица22[[#This Row],[всего дз (макс. 25)]]+Таблица22[[#This Row],[всего кр (макс. 25)]],0)</f>
        <v>47</v>
      </c>
    </row>
    <row r="25" spans="1:29" s="3" customFormat="1" x14ac:dyDescent="0.25">
      <c r="A25" s="3" t="s">
        <v>89</v>
      </c>
      <c r="C25" s="3">
        <v>43754</v>
      </c>
      <c r="D25" s="3">
        <v>43754</v>
      </c>
      <c r="E25" s="3">
        <v>43754</v>
      </c>
      <c r="F25" s="3">
        <v>43754</v>
      </c>
      <c r="G25" s="3">
        <v>43754</v>
      </c>
      <c r="H25" s="3">
        <v>43770</v>
      </c>
      <c r="I25" s="3">
        <v>43770</v>
      </c>
      <c r="J25" s="3">
        <v>43783</v>
      </c>
      <c r="K25" s="3">
        <v>43770</v>
      </c>
      <c r="T25" s="1">
        <f>MIN(25,SUM(Таблица22[[#This Row],[1]:[17]]))</f>
        <v>25</v>
      </c>
      <c r="W25" s="1">
        <f>IF(AB25="-",Таблица22[[#This Row],[cw2]]*0.5,Таблица22[[#This Row],[cw2]])</f>
        <v>0</v>
      </c>
      <c r="Y25" s="1">
        <f>IF(AC25="-",Таблица22[[#This Row],[cw3]]*0.5,Таблица22[[#This Row],[cw3]])</f>
        <v>0</v>
      </c>
      <c r="Z25" s="1">
        <f t="shared" si="0"/>
        <v>0</v>
      </c>
      <c r="AA25" s="1">
        <f>ROUND(Таблица22[[#This Row],[всего дз (макс. 25)]]+Таблица22[[#This Row],[всего кр (макс. 25)]],0)</f>
        <v>25</v>
      </c>
    </row>
  </sheetData>
  <phoneticPr fontId="2" type="noConversion"/>
  <hyperlinks>
    <hyperlink ref="B8" r:id="rId1" xr:uid="{00000000-0004-0000-0100-000000000000}"/>
    <hyperlink ref="B2" r:id="rId2" xr:uid="{00000000-0004-0000-0100-000001000000}"/>
    <hyperlink ref="B24" r:id="rId3" xr:uid="{00000000-0004-0000-0100-000002000000}"/>
    <hyperlink ref="B13" r:id="rId4" xr:uid="{00000000-0004-0000-0100-000003000000}"/>
    <hyperlink ref="B11" r:id="rId5" xr:uid="{00000000-0004-0000-0100-000004000000}"/>
    <hyperlink ref="B14" r:id="rId6" xr:uid="{00000000-0004-0000-0100-000005000000}"/>
    <hyperlink ref="B16" r:id="rId7" xr:uid="{00000000-0004-0000-0100-000006000000}"/>
    <hyperlink ref="B4" r:id="rId8" xr:uid="{00000000-0004-0000-0100-000007000000}"/>
    <hyperlink ref="B3" r:id="rId9" xr:uid="{00000000-0004-0000-0100-000008000000}"/>
    <hyperlink ref="B9" r:id="rId10" xr:uid="{00000000-0004-0000-0100-000009000000}"/>
    <hyperlink ref="B22" r:id="rId11" xr:uid="{00000000-0004-0000-0100-00000A000000}"/>
    <hyperlink ref="B6" r:id="rId12" xr:uid="{00000000-0004-0000-0100-00000B000000}"/>
    <hyperlink ref="B7" r:id="rId13" xr:uid="{00000000-0004-0000-0100-00000C000000}"/>
    <hyperlink ref="B5" r:id="rId14" xr:uid="{00000000-0004-0000-0100-00000D000000}"/>
    <hyperlink ref="B19" r:id="rId15" xr:uid="{00000000-0004-0000-0100-00000E000000}"/>
    <hyperlink ref="B20" r:id="rId16" xr:uid="{00000000-0004-0000-0100-00000F000000}"/>
    <hyperlink ref="B21" r:id="rId17" xr:uid="{00000000-0004-0000-0100-000010000000}"/>
    <hyperlink ref="B17" r:id="rId18" xr:uid="{00000000-0004-0000-0100-000011000000}"/>
    <hyperlink ref="B15" r:id="rId19" xr:uid="{00000000-0004-0000-0100-000012000000}"/>
    <hyperlink ref="B18" r:id="rId20" xr:uid="{00000000-0004-0000-0100-000013000000}"/>
    <hyperlink ref="B23" r:id="rId21" xr:uid="{00000000-0004-0000-0100-000014000000}"/>
    <hyperlink ref="B12" r:id="rId22" xr:uid="{00000000-0004-0000-0100-000015000000}"/>
  </hyperlinks>
  <pageMargins left="0.7" right="0.7" top="0.75" bottom="0.75" header="0.3" footer="0.3"/>
  <tableParts count="1"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G2" sqref="G2"/>
    </sheetView>
  </sheetViews>
  <sheetFormatPr defaultRowHeight="15" x14ac:dyDescent="0.25"/>
  <cols>
    <col min="1" max="1" width="22.5703125" bestFit="1" customWidth="1"/>
  </cols>
  <sheetData>
    <row r="1" spans="1:7" x14ac:dyDescent="0.25">
      <c r="B1">
        <v>1</v>
      </c>
      <c r="C1">
        <v>2</v>
      </c>
      <c r="D1">
        <v>3</v>
      </c>
      <c r="E1">
        <v>4</v>
      </c>
      <c r="F1">
        <v>5</v>
      </c>
      <c r="G1" t="s">
        <v>64</v>
      </c>
    </row>
    <row r="2" spans="1:7" x14ac:dyDescent="0.25">
      <c r="A2" t="s">
        <v>21</v>
      </c>
    </row>
    <row r="3" spans="1:7" x14ac:dyDescent="0.2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f>SUM(B3:F3)</f>
        <v>5</v>
      </c>
    </row>
    <row r="4" spans="1:7" x14ac:dyDescent="0.25">
      <c r="A4" t="s">
        <v>23</v>
      </c>
    </row>
    <row r="5" spans="1:7" x14ac:dyDescent="0.25">
      <c r="A5" t="s">
        <v>24</v>
      </c>
    </row>
    <row r="6" spans="1:7" x14ac:dyDescent="0.25">
      <c r="A6" t="s">
        <v>25</v>
      </c>
    </row>
    <row r="7" spans="1:7" x14ac:dyDescent="0.25">
      <c r="A7" t="s">
        <v>26</v>
      </c>
    </row>
    <row r="8" spans="1:7" x14ac:dyDescent="0.25">
      <c r="A8" t="s">
        <v>27</v>
      </c>
    </row>
    <row r="9" spans="1:7" x14ac:dyDescent="0.25">
      <c r="A9" t="s">
        <v>28</v>
      </c>
    </row>
    <row r="10" spans="1:7" x14ac:dyDescent="0.25">
      <c r="A10" t="s">
        <v>29</v>
      </c>
    </row>
    <row r="11" spans="1:7" x14ac:dyDescent="0.25">
      <c r="A11" t="s">
        <v>30</v>
      </c>
    </row>
    <row r="12" spans="1:7" x14ac:dyDescent="0.25">
      <c r="A12" t="s">
        <v>31</v>
      </c>
    </row>
    <row r="13" spans="1:7" x14ac:dyDescent="0.25">
      <c r="A13" t="s">
        <v>32</v>
      </c>
    </row>
    <row r="14" spans="1:7" x14ac:dyDescent="0.25">
      <c r="A14" t="s">
        <v>33</v>
      </c>
    </row>
    <row r="15" spans="1:7" x14ac:dyDescent="0.25">
      <c r="A15" t="s">
        <v>34</v>
      </c>
    </row>
    <row r="16" spans="1:7" x14ac:dyDescent="0.25">
      <c r="A16" t="s">
        <v>35</v>
      </c>
    </row>
    <row r="17" spans="1:1" x14ac:dyDescent="0.25">
      <c r="A17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2" spans="1:1" x14ac:dyDescent="0.25">
      <c r="A22" t="s">
        <v>41</v>
      </c>
    </row>
    <row r="23" spans="1:1" x14ac:dyDescent="0.25">
      <c r="A23" t="s">
        <v>42</v>
      </c>
    </row>
    <row r="24" spans="1:1" x14ac:dyDescent="0.25">
      <c r="A2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дз</vt:lpstr>
      <vt:lpstr>кр3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Шамиль Хайдаров</cp:lastModifiedBy>
  <cp:revision/>
  <dcterms:created xsi:type="dcterms:W3CDTF">2019-09-18T22:31:58Z</dcterms:created>
  <dcterms:modified xsi:type="dcterms:W3CDTF">2019-12-28T14:53:18Z</dcterms:modified>
  <cp:category/>
  <cp:contentStatus/>
</cp:coreProperties>
</file>