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user\OneDrive\пары\java\"/>
    </mc:Choice>
  </mc:AlternateContent>
  <xr:revisionPtr revIDLastSave="0" documentId="13_ncr:1_{97A14436-F53A-45AC-BD14-E9B4EB436178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Лист1" sheetId="1" r:id="rId1"/>
    <sheet name="дз" sheetId="2" r:id="rId2"/>
    <sheet name="кр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Z12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T2" i="2"/>
  <c r="Z2" i="2" s="1"/>
  <c r="T3" i="2"/>
  <c r="Z3" i="2" s="1"/>
  <c r="T4" i="2"/>
  <c r="Z4" i="2" s="1"/>
  <c r="T5" i="2"/>
  <c r="Z5" i="2" s="1"/>
  <c r="T6" i="2"/>
  <c r="Z6" i="2" s="1"/>
  <c r="T7" i="2"/>
  <c r="Z7" i="2" s="1"/>
  <c r="T8" i="2"/>
  <c r="Z8" i="2" s="1"/>
  <c r="T9" i="2"/>
  <c r="Z9" i="2" s="1"/>
  <c r="T10" i="2"/>
  <c r="Z10" i="2" s="1"/>
  <c r="T11" i="2"/>
  <c r="Z11" i="2" s="1"/>
  <c r="T12" i="2"/>
  <c r="T13" i="2"/>
  <c r="Z13" i="2" s="1"/>
  <c r="T14" i="2"/>
  <c r="Z14" i="2" s="1"/>
  <c r="T15" i="2"/>
  <c r="Z15" i="2" s="1"/>
  <c r="T16" i="2"/>
  <c r="Z16" i="2" s="1"/>
  <c r="T17" i="2"/>
  <c r="Z17" i="2" s="1"/>
  <c r="T18" i="2"/>
  <c r="Z18" i="2" s="1"/>
  <c r="T19" i="2"/>
  <c r="Z19" i="2" s="1"/>
  <c r="T20" i="2"/>
  <c r="Z20" i="2" s="1"/>
  <c r="T21" i="2"/>
  <c r="Z21" i="2" s="1"/>
  <c r="T22" i="2"/>
  <c r="Z22" i="2" s="1"/>
  <c r="T23" i="2"/>
  <c r="Z23" i="2" s="1"/>
  <c r="T24" i="2"/>
  <c r="Z24" i="2" s="1"/>
  <c r="T25" i="2"/>
  <c r="Z25" i="2" s="1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I21" i="2" l="1"/>
  <c r="O4" i="2" l="1"/>
  <c r="K11" i="2" l="1"/>
  <c r="K3" i="2" l="1"/>
  <c r="I20" i="2" l="1"/>
  <c r="H20" i="2"/>
  <c r="G19" i="2" l="1"/>
  <c r="G18" i="2"/>
  <c r="H17" i="2"/>
  <c r="K16" i="2"/>
  <c r="I12" i="2" l="1"/>
  <c r="H12" i="2"/>
  <c r="E12" i="2"/>
</calcChain>
</file>

<file path=xl/sharedStrings.xml><?xml version="1.0" encoding="utf-8"?>
<sst xmlns="http://schemas.openxmlformats.org/spreadsheetml/2006/main" count="152" uniqueCount="96">
  <si>
    <t>ФИО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</si>
  <si>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</si>
  <si>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</si>
  <si>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</si>
  <si>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</si>
  <si>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</si>
  <si>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</si>
  <si>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</si>
  <si>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</si>
  <si>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</si>
  <si>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</si>
  <si>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</si>
  <si>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</si>
  <si>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</si>
  <si>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</si>
  <si>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</si>
  <si>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</si>
  <si>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</si>
  <si>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</si>
  <si>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</si>
  <si>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</si>
  <si>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 xml:space="preserve">Алиханов Алишер </t>
  </si>
  <si>
    <t xml:space="preserve">Асхадуллина Диляра </t>
  </si>
  <si>
    <t xml:space="preserve">Ахмадеев Руслан </t>
  </si>
  <si>
    <t xml:space="preserve">Ахмеров Расул </t>
  </si>
  <si>
    <t xml:space="preserve">Белов Вадим </t>
  </si>
  <si>
    <t xml:space="preserve">Болтачев Тимур </t>
  </si>
  <si>
    <t xml:space="preserve">Валеев Линар </t>
  </si>
  <si>
    <t xml:space="preserve">Валиев Рустем </t>
  </si>
  <si>
    <t xml:space="preserve">Вафин Ринат </t>
  </si>
  <si>
    <t xml:space="preserve">Галиев Булат </t>
  </si>
  <si>
    <t xml:space="preserve">Галиев Наиль </t>
  </si>
  <si>
    <t xml:space="preserve">Касаткин Александр </t>
  </si>
  <si>
    <t xml:space="preserve">Малышев Максим </t>
  </si>
  <si>
    <t xml:space="preserve">Мифтахов Тимур </t>
  </si>
  <si>
    <t>Нургалеев Мансур</t>
  </si>
  <si>
    <t xml:space="preserve">Саттаров Камиль </t>
  </si>
  <si>
    <t xml:space="preserve">Сварич Вадим </t>
  </si>
  <si>
    <t xml:space="preserve">Тричев Андрей </t>
  </si>
  <si>
    <t xml:space="preserve">Уразалин Мирлан </t>
  </si>
  <si>
    <t xml:space="preserve">Цеменовский Альберт </t>
  </si>
  <si>
    <t xml:space="preserve">Шабунин Артем </t>
  </si>
  <si>
    <t xml:space="preserve">Шубин Дмитрий </t>
  </si>
  <si>
    <t>Яблонских Дамир</t>
  </si>
  <si>
    <t>Столбец1</t>
  </si>
  <si>
    <t>1</t>
  </si>
  <si>
    <t>2</t>
  </si>
  <si>
    <t>3</t>
  </si>
  <si>
    <t>4</t>
  </si>
  <si>
    <t>5</t>
  </si>
  <si>
    <t>6</t>
  </si>
  <si>
    <t>7</t>
  </si>
  <si>
    <t>8 (гаусс)</t>
  </si>
  <si>
    <t>9 (строки)</t>
  </si>
  <si>
    <t>10 (regex)</t>
  </si>
  <si>
    <t>11 (file)</t>
  </si>
  <si>
    <t>cw</t>
  </si>
  <si>
    <t>12</t>
  </si>
  <si>
    <t>13</t>
  </si>
  <si>
    <t>14</t>
  </si>
  <si>
    <t>15</t>
  </si>
  <si>
    <t>16</t>
  </si>
  <si>
    <t>17</t>
  </si>
  <si>
    <t>cw2</t>
  </si>
  <si>
    <t>Всего</t>
  </si>
  <si>
    <t>https://github.com/r3stl3ss/ALIHANOV_11-908</t>
  </si>
  <si>
    <t>https://github.com/ddddi21/Askhadullina-Dilyara-11-908</t>
  </si>
  <si>
    <t>https://github.com/akhaman/Akhmadeev-11-908</t>
  </si>
  <si>
    <t>https://github.com/Rasul77777/Akhmerov_11-908</t>
  </si>
  <si>
    <t>https://github.com/maestro-game/Belov_11-908</t>
  </si>
  <si>
    <t>https://github.com/Destered/Boltachev_11-908</t>
  </si>
  <si>
    <t>https://github.com/ValeevLinard/VALLINAR</t>
  </si>
  <si>
    <t>https://github.com/Hypohondre/--_11908</t>
  </si>
  <si>
    <t>?</t>
  </si>
  <si>
    <t>https://github.com/GalievBulat/yunpi</t>
  </si>
  <si>
    <t>https://github.com/NailGaliev/SEASONS</t>
  </si>
  <si>
    <t>https://github.com/YODAXYZ/11-908_Kasatkin_Alex</t>
  </si>
  <si>
    <t>https://github.com/MaxCrossman/Malyshev_11-908</t>
  </si>
  <si>
    <t>https://github.com/C1oudz/Miftakhov_11-908</t>
  </si>
  <si>
    <t>https://github.com/Mansur908/Nurgaleev_11908</t>
  </si>
  <si>
    <t>https://github.com/Nexeller/Sattarov_11908</t>
  </si>
  <si>
    <t>https://github.com/Svarich-11908/NightOcean</t>
  </si>
  <si>
    <t>-</t>
  </si>
  <si>
    <t>https://github.com/bitup-code/Trichev_908</t>
  </si>
  <si>
    <t>https://github.com/uraz001/Urazalin_11908</t>
  </si>
  <si>
    <t>https://github.com/Cemenovskij11908/CemenovskijAlbert11908</t>
  </si>
  <si>
    <t>https://github.com/ArtemAlt/Shabunin_908</t>
  </si>
  <si>
    <t>https://github.com/diamondxd/Shoobin_11908</t>
  </si>
  <si>
    <t>https://github.com/hearts-thaw/YABLONSKIKH_11908</t>
  </si>
  <si>
    <t>Срок сдачи</t>
  </si>
  <si>
    <t>+</t>
  </si>
  <si>
    <t>плагиат</t>
  </si>
  <si>
    <t>cw3</t>
  </si>
  <si>
    <t>cw2итог</t>
  </si>
  <si>
    <t>всего дз (макс. 25)</t>
  </si>
  <si>
    <t>всего кр (макс.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</si>
</sst>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" fillId="0" borderId="0" xfId="1"/>
    <xf numFmtId="14" fontId="0" fillId="0" borderId="0" xfId="0" applyNumberFormat="1"/>
    <xf numFmtId="0" fontId="1" fillId="0" borderId="0" xfId="2"/>
    <xf numFmtId="2" fontId="0" fillId="0" borderId="0" xfId="0" applyNumberFormat="1"/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C5240-3A64-4F64-B09B-38E6F3108269}" name="Таблица2" displayName="Таблица2" ref="A1:U24" totalsRowShown="0">
  <autoFilter ref="A1:U24" xr:uid="{87D82854-F71D-4C8A-BA90-D5D21FA6054B}"/>
  <tableColumns count="21">
    <tableColumn id="1" xr3:uid="{D34654B5-6D5D-4530-ADDF-AA55D7DE15D9}" name="ФИО"/>
    <tableColumn id="2" xr3:uid="{71CEA0FF-8292-4629-83B7-BEEFBDA87B7D}" name="Столбец2"/>
    <tableColumn id="3" xr3:uid="{B7616B30-F0ED-4E0F-A288-04CB9DE71345}" name="Столбец3"/>
    <tableColumn id="4" xr3:uid="{B9701B0F-75DF-48D0-8E6D-C5E6F99C9F81}" name="Столбец4"/>
    <tableColumn id="5" xr3:uid="{80ED799A-F6DF-4EB4-AD24-4D5BD11D4B81}" name="Столбец5"/>
    <tableColumn id="6" xr3:uid="{EB0E2B8B-69DD-48BB-BA6B-7A94000B8BB5}" name="Столбец6"/>
    <tableColumn id="7" xr3:uid="{9608A51A-FEBF-4AAF-B937-780B85A60692}" name="Столбец7"/>
    <tableColumn id="8" xr3:uid="{CBEA6A0D-C2B0-4D38-A2EA-13A32CE51311}" name="Столбец8"/>
    <tableColumn id="9" xr3:uid="{4F8344BA-3057-4605-985C-DCB714E9853B}" name="Столбец9"/>
    <tableColumn id="10" xr3:uid="{F3FE2DE8-4521-4B97-87E7-82447A921966}" name="Столбец10"/>
    <tableColumn id="11" xr3:uid="{EA79ACBA-3374-40A2-AA26-B90E1E51FAC7}" name="Столбец11"/>
    <tableColumn id="12" xr3:uid="{2A33A8AC-98BD-42D0-8BE1-15157E735E6F}" name="Столбец12"/>
    <tableColumn id="13" xr3:uid="{AB223B31-F0BA-4D2C-A558-A6DAB2965494}" name="Столбец13"/>
    <tableColumn id="14" xr3:uid="{D37313BE-4617-4F84-B3AA-04587FB4BF67}" name="Столбец14"/>
    <tableColumn id="15" xr3:uid="{E879838A-083B-478B-9559-6E917B89249D}" name="Столбец15"/>
    <tableColumn id="16" xr3:uid="{C21DE514-D3CE-4F7C-9088-1463CFE2C8A8}" name="Столбец16"/>
    <tableColumn id="17" xr3:uid="{C771FDD5-A94F-408C-902C-6E6096180D4D}" name="Столбец17"/>
    <tableColumn id="18" xr3:uid="{44596B36-4D01-4F86-B9B8-1491433C2119}" name="Столбец18"/>
    <tableColumn id="19" xr3:uid="{0A51BC6D-88DB-435A-B994-09ED7760EF84}" name="Столбец19"/>
    <tableColumn id="20" xr3:uid="{E3A28944-157B-4769-A255-1BF2EB1541B2}" name="Столбец20"/>
    <tableColumn id="21" xr3:uid="{968E0345-FF5B-4DEC-A497-D70D65EA5C08}" name="Столбец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E998D-259E-4133-A7A8-1FEE6D9C4ED5}" name="Таблица22" displayName="Таблица22" ref="A1:Z25" totalsRowShown="0">
  <autoFilter ref="A1:Z25" xr:uid="{DDC4136C-7FAB-42A6-9B74-2F1E55C65013}"/>
  <tableColumns count="26">
    <tableColumn id="1" xr3:uid="{0E8D54D1-6B32-4509-A87C-FA8ABF894843}" name="ФИО"/>
    <tableColumn id="22" xr3:uid="{E92D85DA-34D4-4F24-88E1-09826C800A76}" name="Столбец1"/>
    <tableColumn id="2" xr3:uid="{4A5F9F64-9DD6-437D-BB86-D17E80E3928E}" name="1"/>
    <tableColumn id="3" xr3:uid="{AA99E43C-4081-490F-9AD1-8FE837D7F93F}" name="2"/>
    <tableColumn id="4" xr3:uid="{22A04E9B-99A8-4EB5-A0E8-F9A5095619E5}" name="3"/>
    <tableColumn id="5" xr3:uid="{AB49B561-3562-4CE4-9C08-42895734F4C6}" name="4"/>
    <tableColumn id="6" xr3:uid="{5AAFE76B-FC58-4C3B-A04A-1841D2110A9C}" name="5"/>
    <tableColumn id="7" xr3:uid="{3BB48C42-8061-4853-AF97-505809B5D169}" name="6"/>
    <tableColumn id="8" xr3:uid="{D1B46A17-AAFA-46D0-AF23-4F872F8E1ECD}" name="7"/>
    <tableColumn id="9" xr3:uid="{CF114CE0-4A10-44E8-BCB2-615E17E98E66}" name="8 (гаусс)"/>
    <tableColumn id="10" xr3:uid="{ED2E0CB9-FDC7-42D1-A186-365E2503DE82}" name="9 (строки)"/>
    <tableColumn id="11" xr3:uid="{4ED07B7D-5F25-4676-A7AA-0BE635696532}" name="10 (regex)"/>
    <tableColumn id="12" xr3:uid="{D4872BEF-3374-46C1-A4F7-640C678F6E91}" name="11 (file)"/>
    <tableColumn id="14" xr3:uid="{53C8D7B1-D8EA-4FFA-8B6B-9459BD6F66C9}" name="12"/>
    <tableColumn id="15" xr3:uid="{A9E1DD67-C8D0-45EE-ABE9-4A48C7267C80}" name="13"/>
    <tableColumn id="16" xr3:uid="{31172BA5-1551-4FA6-A7A7-75F5C24C9B72}" name="14"/>
    <tableColumn id="17" xr3:uid="{CF1ADB5C-73CD-408B-9289-23A2DC92EE9F}" name="15"/>
    <tableColumn id="18" xr3:uid="{94A08912-81AD-4C79-8209-3A35BFB17BBC}" name="16"/>
    <tableColumn id="19" xr3:uid="{95B1EEB3-C2E8-4568-9DB1-343743B2360C}" name="17"/>
    <tableColumn id="26" xr3:uid="{B1B59854-502E-4BF8-B97B-7752EF8FD2C1}" name="всего дз (макс. 25)" dataDxfId="2">
      <calculatedColumnFormula>MIN(25,SUM(Таблица22[[#This Row],[1]:[17]]))</calculatedColumnFormula>
    </tableColumn>
    <tableColumn id="13" xr3:uid="{2C1F35DD-AE67-4B6A-9C78-3402268B9988}" name="cw"/>
    <tableColumn id="20" xr3:uid="{BE4177A4-70CF-407E-9BCA-122FBEAB4911}" name="cw2"/>
    <tableColumn id="24" xr3:uid="{B639B745-8244-4188-B25F-A41F7182FA9C}" name="cw2итог" dataDxfId="3">
      <calculatedColumnFormula>IF(AA2="-",Таблица22[[#This Row],[cw2]]*0.5,Таблица22[[#This Row],[cw2]])</calculatedColumnFormula>
    </tableColumn>
    <tableColumn id="23" xr3:uid="{27A9B740-27AF-463E-B049-E9F34AA7E391}" name="cw3"/>
    <tableColumn id="27" xr3:uid="{93EB5412-8364-4515-9C44-96258146507B}" name="всего кр (макс. 25)" dataDxfId="1">
      <calculatedColumnFormula>MIN(25,SUM(U2,W2:X2))</calculatedColumnFormula>
    </tableColumn>
    <tableColumn id="21" xr3:uid="{94FBF1AF-C23D-43C0-AAA8-A695745F1727}" name="Всего" dataDxfId="0">
      <calculatedColumnFormula>ROUND(Таблица22[[#This Row],[всего дз (макс. 25)]]+Таблица22[[#This Row],[всего кр (макс. 25)]],0)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khaman/Akhmadeev-11-908" TargetMode="External"/><Relationship Id="rId13" Type="http://schemas.openxmlformats.org/officeDocument/2006/relationships/hyperlink" Target="https://github.com/Destered/Boltachev_11-908" TargetMode="External"/><Relationship Id="rId18" Type="http://schemas.openxmlformats.org/officeDocument/2006/relationships/hyperlink" Target="https://github.com/Nexeller/Sattarov_11908" TargetMode="External"/><Relationship Id="rId3" Type="http://schemas.openxmlformats.org/officeDocument/2006/relationships/hyperlink" Target="https://github.com/hearts-thaw/YABLONSKIKH_11908" TargetMode="External"/><Relationship Id="rId21" Type="http://schemas.openxmlformats.org/officeDocument/2006/relationships/hyperlink" Target="https://github.com/diamondxd/Shoobin_11908" TargetMode="External"/><Relationship Id="rId7" Type="http://schemas.openxmlformats.org/officeDocument/2006/relationships/hyperlink" Target="https://github.com/Mansur908/Nurgaleev_11908" TargetMode="External"/><Relationship Id="rId12" Type="http://schemas.openxmlformats.org/officeDocument/2006/relationships/hyperlink" Target="https://github.com/maestro-game/Belov_11-908" TargetMode="External"/><Relationship Id="rId17" Type="http://schemas.openxmlformats.org/officeDocument/2006/relationships/hyperlink" Target="https://github.com/Cemenovskij11908/CemenovskijAlbert11908" TargetMode="External"/><Relationship Id="rId2" Type="http://schemas.openxmlformats.org/officeDocument/2006/relationships/hyperlink" Target="https://github.com/r3stl3ss/ALIHANOV_11-908" TargetMode="External"/><Relationship Id="rId16" Type="http://schemas.openxmlformats.org/officeDocument/2006/relationships/hyperlink" Target="https://github.com/uraz001/Urazalin_11908" TargetMode="External"/><Relationship Id="rId20" Type="http://schemas.openxmlformats.org/officeDocument/2006/relationships/hyperlink" Target="https://github.com/Svarich-11908/NightOcean" TargetMode="External"/><Relationship Id="rId1" Type="http://schemas.openxmlformats.org/officeDocument/2006/relationships/hyperlink" Target="https://github.com/ValeevLinard/VALLINAR" TargetMode="External"/><Relationship Id="rId6" Type="http://schemas.openxmlformats.org/officeDocument/2006/relationships/hyperlink" Target="https://github.com/MaxCrossman/Malyshev_11-908" TargetMode="External"/><Relationship Id="rId11" Type="http://schemas.openxmlformats.org/officeDocument/2006/relationships/hyperlink" Target="https://github.com/ArtemAlt/Shabunin_908" TargetMode="External"/><Relationship Id="rId5" Type="http://schemas.openxmlformats.org/officeDocument/2006/relationships/hyperlink" Target="https://github.com/GalievBulat/yunpi" TargetMode="External"/><Relationship Id="rId15" Type="http://schemas.openxmlformats.org/officeDocument/2006/relationships/hyperlink" Target="https://github.com/bitup-code/Trichev_908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github.com/Hypohondre/--_11908" TargetMode="External"/><Relationship Id="rId19" Type="http://schemas.openxmlformats.org/officeDocument/2006/relationships/hyperlink" Target="https://github.com/C1oudz/Miftakhov_11-908" TargetMode="External"/><Relationship Id="rId4" Type="http://schemas.openxmlformats.org/officeDocument/2006/relationships/hyperlink" Target="https://github.com/YODAXYZ/11-908_Kasatkin_Alex" TargetMode="External"/><Relationship Id="rId9" Type="http://schemas.openxmlformats.org/officeDocument/2006/relationships/hyperlink" Target="https://github.com/ddddi21/Askhadullina-Dilyara-11-908" TargetMode="External"/><Relationship Id="rId14" Type="http://schemas.openxmlformats.org/officeDocument/2006/relationships/hyperlink" Target="https://github.com/Rasul77777/Akhmerov_11-908" TargetMode="External"/><Relationship Id="rId22" Type="http://schemas.openxmlformats.org/officeDocument/2006/relationships/hyperlink" Target="https://github.com/NailGaliev/SEA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opLeftCell="A5" workbookViewId="0">
      <selection activeCell="B8" sqref="B8"/>
    </sheetView>
  </sheetViews>
  <sheetFormatPr defaultRowHeight="15" x14ac:dyDescent="0.25"/>
  <cols>
    <col min="1" max="1" width="22.7109375" customWidth="1"/>
    <col min="2" max="9" width="12.140625" bestFit="1" customWidth="1"/>
    <col min="10" max="21" width="13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</v>
      </c>
    </row>
    <row r="3" spans="1:21" x14ac:dyDescent="0.25">
      <c r="A3" t="s">
        <v>22</v>
      </c>
      <c r="B3">
        <v>1</v>
      </c>
    </row>
    <row r="4" spans="1:21" x14ac:dyDescent="0.25">
      <c r="A4" t="s">
        <v>23</v>
      </c>
      <c r="B4">
        <v>1</v>
      </c>
    </row>
    <row r="5" spans="1:21" x14ac:dyDescent="0.25">
      <c r="A5" t="s">
        <v>24</v>
      </c>
    </row>
    <row r="6" spans="1:21" x14ac:dyDescent="0.25">
      <c r="A6" t="s">
        <v>25</v>
      </c>
      <c r="B6">
        <v>3</v>
      </c>
    </row>
    <row r="7" spans="1:21" x14ac:dyDescent="0.25">
      <c r="A7" t="s">
        <v>26</v>
      </c>
      <c r="B7" s="1">
        <v>2.5</v>
      </c>
    </row>
    <row r="8" spans="1:21" x14ac:dyDescent="0.25">
      <c r="A8" t="s">
        <v>27</v>
      </c>
    </row>
    <row r="9" spans="1:21" x14ac:dyDescent="0.25">
      <c r="A9" t="s">
        <v>28</v>
      </c>
      <c r="B9">
        <v>1</v>
      </c>
    </row>
    <row r="10" spans="1:21" x14ac:dyDescent="0.25">
      <c r="A10" t="s">
        <v>29</v>
      </c>
    </row>
    <row r="11" spans="1:21" x14ac:dyDescent="0.25">
      <c r="A11" t="s">
        <v>30</v>
      </c>
      <c r="B11">
        <v>1</v>
      </c>
    </row>
    <row r="12" spans="1:21" x14ac:dyDescent="0.25">
      <c r="A12" t="s">
        <v>31</v>
      </c>
      <c r="B12">
        <v>1</v>
      </c>
    </row>
    <row r="13" spans="1:21" x14ac:dyDescent="0.25">
      <c r="A13" t="s">
        <v>32</v>
      </c>
    </row>
    <row r="14" spans="1:21" x14ac:dyDescent="0.25">
      <c r="A14" t="s">
        <v>33</v>
      </c>
      <c r="B14">
        <v>1</v>
      </c>
    </row>
    <row r="15" spans="1:21" x14ac:dyDescent="0.25">
      <c r="A15" t="s">
        <v>34</v>
      </c>
    </row>
    <row r="16" spans="1:21" x14ac:dyDescent="0.25">
      <c r="A16" t="s">
        <v>35</v>
      </c>
      <c r="B16">
        <v>0</v>
      </c>
    </row>
    <row r="17" spans="1:2" x14ac:dyDescent="0.25">
      <c r="A17" t="s">
        <v>36</v>
      </c>
      <c r="B17">
        <v>0</v>
      </c>
    </row>
    <row r="18" spans="1:2" x14ac:dyDescent="0.25">
      <c r="A18" t="s">
        <v>37</v>
      </c>
      <c r="B18">
        <v>1</v>
      </c>
    </row>
    <row r="19" spans="1:2" x14ac:dyDescent="0.25">
      <c r="A19" t="s">
        <v>38</v>
      </c>
      <c r="B19">
        <v>1</v>
      </c>
    </row>
    <row r="20" spans="1:2" x14ac:dyDescent="0.25">
      <c r="A20" t="s">
        <v>39</v>
      </c>
    </row>
    <row r="21" spans="1:2" x14ac:dyDescent="0.25">
      <c r="A21" t="s">
        <v>40</v>
      </c>
    </row>
    <row r="22" spans="1:2" x14ac:dyDescent="0.25">
      <c r="A22" t="s">
        <v>41</v>
      </c>
      <c r="B22">
        <v>1</v>
      </c>
    </row>
    <row r="23" spans="1:2" x14ac:dyDescent="0.25">
      <c r="A23" t="s">
        <v>42</v>
      </c>
      <c r="B23">
        <v>0</v>
      </c>
    </row>
    <row r="24" spans="1:2" x14ac:dyDescent="0.25">
      <c r="A24" t="s">
        <v>43</v>
      </c>
      <c r="B24">
        <v>0</v>
      </c>
    </row>
  </sheetData>
  <sortState ref="A1:A45">
    <sortCondition ref="A1:A4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B465-CC22-477B-8A34-A52F8B01EC83}">
  <dimension ref="A1:AA25"/>
  <sheetViews>
    <sheetView tabSelected="1" workbookViewId="0">
      <pane xSplit="2" topLeftCell="C1" activePane="topRight" state="frozen"/>
      <selection pane="topRight" activeCell="P28" sqref="P28"/>
    </sheetView>
  </sheetViews>
  <sheetFormatPr defaultRowHeight="15" x14ac:dyDescent="0.25"/>
  <cols>
    <col min="1" max="1" width="22.7109375" bestFit="1" customWidth="1"/>
    <col min="2" max="2" width="35.42578125" customWidth="1"/>
    <col min="3" max="9" width="10.28515625" bestFit="1" customWidth="1"/>
    <col min="10" max="10" width="10" customWidth="1"/>
    <col min="11" max="11" width="10.7109375" customWidth="1"/>
    <col min="12" max="12" width="8.28515625" customWidth="1"/>
    <col min="20" max="20" width="20.28515625" bestFit="1" customWidth="1"/>
    <col min="25" max="25" width="20.28515625" bestFit="1" customWidth="1"/>
    <col min="26" max="26" width="11.5703125" customWidth="1"/>
  </cols>
  <sheetData>
    <row r="1" spans="1:27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94</v>
      </c>
      <c r="U1" t="s">
        <v>56</v>
      </c>
      <c r="V1" t="s">
        <v>63</v>
      </c>
      <c r="W1" t="s">
        <v>93</v>
      </c>
      <c r="X1" t="s">
        <v>92</v>
      </c>
      <c r="Y1" t="s">
        <v>95</v>
      </c>
      <c r="Z1" t="s">
        <v>64</v>
      </c>
      <c r="AA1" t="s">
        <v>91</v>
      </c>
    </row>
    <row r="2" spans="1:27" x14ac:dyDescent="0.25">
      <c r="A2" t="s">
        <v>21</v>
      </c>
      <c r="B2" s="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T2">
        <f>MIN(25,SUM(Таблица22[[#This Row],[1]:[17]]))</f>
        <v>9</v>
      </c>
      <c r="U2">
        <v>6.5</v>
      </c>
      <c r="V2">
        <v>5.3</v>
      </c>
      <c r="W2">
        <f>IF(AA2="-",Таблица22[[#This Row],[cw2]]*0.5,Таблица22[[#This Row],[cw2]])</f>
        <v>5.3</v>
      </c>
      <c r="Y2">
        <f t="shared" ref="Y2:Y25" si="0">MIN(25,SUM(U2,W2:X2))</f>
        <v>11.8</v>
      </c>
      <c r="Z2">
        <f>ROUND(Таблица22[[#This Row],[всего дз (макс. 25)]]+Таблица22[[#This Row],[всего кр (макс. 25)]],0)</f>
        <v>21</v>
      </c>
    </row>
    <row r="3" spans="1:27" x14ac:dyDescent="0.25">
      <c r="A3" t="s">
        <v>22</v>
      </c>
      <c r="B3" s="2" t="s">
        <v>66</v>
      </c>
      <c r="C3">
        <v>1</v>
      </c>
      <c r="D3">
        <v>1</v>
      </c>
      <c r="E3">
        <v>1</v>
      </c>
      <c r="F3">
        <v>1</v>
      </c>
      <c r="G3">
        <v>1</v>
      </c>
      <c r="I3">
        <v>3</v>
      </c>
      <c r="J3">
        <v>1</v>
      </c>
      <c r="K3">
        <f>2 * (5/8 + (3/2)/8)</f>
        <v>1.625</v>
      </c>
      <c r="T3">
        <f>MIN(25,SUM(Таблица22[[#This Row],[1]:[17]]))</f>
        <v>10.625</v>
      </c>
      <c r="U3">
        <v>4.5</v>
      </c>
      <c r="V3">
        <v>8.1</v>
      </c>
      <c r="W3">
        <f>IF(AA3="-",Таблица22[[#This Row],[cw2]]*0.5,Таблица22[[#This Row],[cw2]])</f>
        <v>4.05</v>
      </c>
      <c r="X3">
        <v>10</v>
      </c>
      <c r="Y3">
        <f t="shared" si="0"/>
        <v>18.55</v>
      </c>
      <c r="Z3">
        <f>ROUND(Таблица22[[#This Row],[всего дз (макс. 25)]]+Таблица22[[#This Row],[всего кр (макс. 25)]],0)</f>
        <v>29</v>
      </c>
      <c r="AA3" t="s">
        <v>82</v>
      </c>
    </row>
    <row r="4" spans="1:27" x14ac:dyDescent="0.25">
      <c r="A4" t="s">
        <v>23</v>
      </c>
      <c r="B4" s="2" t="s">
        <v>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2/6</f>
        <v>0.33333333333333331</v>
      </c>
      <c r="T4">
        <f>MIN(25,SUM(Таблица22[[#This Row],[1]:[17]]))</f>
        <v>19.333333333333332</v>
      </c>
      <c r="U4">
        <v>6</v>
      </c>
      <c r="V4" s="1">
        <v>8.25</v>
      </c>
      <c r="W4" s="1">
        <f>IF(AA4="-",Таблица22[[#This Row],[cw2]]*0.5,Таблица22[[#This Row],[cw2]])</f>
        <v>8.25</v>
      </c>
      <c r="X4" s="1"/>
      <c r="Y4" s="1">
        <f t="shared" si="0"/>
        <v>14.25</v>
      </c>
      <c r="Z4">
        <f>ROUND(Таблица22[[#This Row],[всего дз (макс. 25)]]+Таблица22[[#This Row],[всего кр (макс. 25)]],0)</f>
        <v>34</v>
      </c>
    </row>
    <row r="5" spans="1:27" x14ac:dyDescent="0.25">
      <c r="A5" t="s">
        <v>24</v>
      </c>
      <c r="B5" s="2" t="s">
        <v>68</v>
      </c>
      <c r="C5">
        <v>1</v>
      </c>
      <c r="D5">
        <v>1</v>
      </c>
      <c r="E5" s="1">
        <v>0.5</v>
      </c>
      <c r="F5" s="1">
        <v>0.5</v>
      </c>
      <c r="G5">
        <v>1</v>
      </c>
      <c r="T5">
        <f>MIN(25,SUM(Таблица22[[#This Row],[1]:[17]]))</f>
        <v>4</v>
      </c>
      <c r="U5">
        <v>7</v>
      </c>
      <c r="V5">
        <v>8.3000000000000007</v>
      </c>
      <c r="W5">
        <f>IF(AA5="-",Таблица22[[#This Row],[cw2]]*0.5,Таблица22[[#This Row],[cw2]])</f>
        <v>4.1500000000000004</v>
      </c>
      <c r="Y5">
        <f t="shared" si="0"/>
        <v>11.15</v>
      </c>
      <c r="Z5">
        <f>ROUND(Таблица22[[#This Row],[всего дз (макс. 25)]]+Таблица22[[#This Row],[всего кр (макс. 25)]],0)</f>
        <v>15</v>
      </c>
      <c r="AA5" t="s">
        <v>82</v>
      </c>
    </row>
    <row r="6" spans="1:27" x14ac:dyDescent="0.25">
      <c r="A6" t="s">
        <v>25</v>
      </c>
      <c r="B6" s="2" t="s">
        <v>69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5</v>
      </c>
      <c r="K6">
        <v>2</v>
      </c>
      <c r="L6">
        <v>1</v>
      </c>
      <c r="M6">
        <v>1</v>
      </c>
      <c r="T6">
        <f>MIN(25,SUM(Таблица22[[#This Row],[1]:[17]]))</f>
        <v>18</v>
      </c>
      <c r="U6">
        <v>8.5</v>
      </c>
      <c r="V6">
        <v>12</v>
      </c>
      <c r="W6">
        <f>IF(AA6="-",Таблица22[[#This Row],[cw2]]*0.5,Таблица22[[#This Row],[cw2]])</f>
        <v>12</v>
      </c>
      <c r="Y6">
        <f t="shared" si="0"/>
        <v>20.5</v>
      </c>
      <c r="Z6">
        <f>ROUND(Таблица22[[#This Row],[всего дз (макс. 25)]]+Таблица22[[#This Row],[всего кр (макс. 25)]],0)</f>
        <v>39</v>
      </c>
      <c r="AA6" t="s">
        <v>90</v>
      </c>
    </row>
    <row r="7" spans="1:27" x14ac:dyDescent="0.25">
      <c r="A7" t="s">
        <v>26</v>
      </c>
      <c r="B7" s="2" t="s">
        <v>70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  <c r="I7">
        <v>3</v>
      </c>
      <c r="J7">
        <v>5</v>
      </c>
      <c r="K7">
        <v>2</v>
      </c>
      <c r="L7">
        <v>1</v>
      </c>
      <c r="M7">
        <v>1</v>
      </c>
      <c r="N7">
        <v>1</v>
      </c>
      <c r="T7">
        <f>MIN(25,SUM(Таблица22[[#This Row],[1]:[17]]))</f>
        <v>19</v>
      </c>
      <c r="U7">
        <v>8</v>
      </c>
      <c r="V7">
        <v>8.3000000000000007</v>
      </c>
      <c r="W7">
        <f>IF(AA7="-",Таблица22[[#This Row],[cw2]]*0.5,Таблица22[[#This Row],[cw2]])</f>
        <v>8.3000000000000007</v>
      </c>
      <c r="Y7">
        <f t="shared" si="0"/>
        <v>16.3</v>
      </c>
      <c r="Z7">
        <f>ROUND(Таблица22[[#This Row],[всего дз (макс. 25)]]+Таблица22[[#This Row],[всего кр (макс. 25)]],0)</f>
        <v>35</v>
      </c>
    </row>
    <row r="8" spans="1:27" x14ac:dyDescent="0.25">
      <c r="A8" t="s">
        <v>27</v>
      </c>
      <c r="B8" s="4" t="s">
        <v>71</v>
      </c>
      <c r="C8">
        <v>1</v>
      </c>
      <c r="D8" s="1">
        <v>0.5</v>
      </c>
      <c r="E8">
        <v>1</v>
      </c>
      <c r="F8">
        <v>1</v>
      </c>
      <c r="G8">
        <v>0.5</v>
      </c>
      <c r="H8">
        <v>0.7</v>
      </c>
      <c r="I8" s="5">
        <v>2.5</v>
      </c>
      <c r="T8">
        <f>MIN(25,SUM(Таблица22[[#This Row],[1]:[17]]))</f>
        <v>7.2</v>
      </c>
      <c r="V8">
        <v>7.25</v>
      </c>
      <c r="W8">
        <f>IF(AA8="-",Таблица22[[#This Row],[cw2]]*0.5,Таблица22[[#This Row],[cw2]])</f>
        <v>7.25</v>
      </c>
      <c r="Y8">
        <f t="shared" si="0"/>
        <v>7.25</v>
      </c>
      <c r="Z8">
        <f>ROUND(Таблица22[[#This Row],[всего дз (макс. 25)]]+Таблица22[[#This Row],[всего кр (макс. 25)]],0)</f>
        <v>14</v>
      </c>
    </row>
    <row r="9" spans="1:27" x14ac:dyDescent="0.25">
      <c r="A9" t="s">
        <v>28</v>
      </c>
      <c r="B9" s="2" t="s">
        <v>72</v>
      </c>
      <c r="C9">
        <v>1</v>
      </c>
      <c r="D9">
        <v>1</v>
      </c>
      <c r="E9">
        <v>1</v>
      </c>
      <c r="F9">
        <v>1</v>
      </c>
      <c r="G9">
        <v>1</v>
      </c>
      <c r="I9">
        <v>3</v>
      </c>
      <c r="T9">
        <f>MIN(25,SUM(Таблица22[[#This Row],[1]:[17]]))</f>
        <v>8</v>
      </c>
      <c r="U9">
        <v>4</v>
      </c>
      <c r="V9">
        <v>2.8</v>
      </c>
      <c r="W9">
        <f>IF(AA9="-",Таблица22[[#This Row],[cw2]]*0.5,Таблица22[[#This Row],[cw2]])</f>
        <v>2.8</v>
      </c>
      <c r="Y9">
        <f t="shared" si="0"/>
        <v>6.8</v>
      </c>
      <c r="Z9">
        <f>ROUND(Таблица22[[#This Row],[всего дз (макс. 25)]]+Таблица22[[#This Row],[всего кр (макс. 25)]],0)</f>
        <v>15</v>
      </c>
    </row>
    <row r="10" spans="1:27" x14ac:dyDescent="0.25">
      <c r="A10" t="s">
        <v>29</v>
      </c>
      <c r="B10" t="s">
        <v>73</v>
      </c>
      <c r="T10">
        <f>MIN(25,SUM(Таблица22[[#This Row],[1]:[17]]))</f>
        <v>0</v>
      </c>
      <c r="W10">
        <f>IF(AA10="-",Таблица22[[#This Row],[cw2]]*0.5,Таблица22[[#This Row],[cw2]])</f>
        <v>0</v>
      </c>
      <c r="Y10">
        <f t="shared" si="0"/>
        <v>0</v>
      </c>
      <c r="Z10">
        <f>ROUND(Таблица22[[#This Row],[всего дз (макс. 25)]]+Таблица22[[#This Row],[всего кр (макс. 25)]],0)</f>
        <v>0</v>
      </c>
    </row>
    <row r="11" spans="1:27" x14ac:dyDescent="0.25">
      <c r="A11" t="s">
        <v>30</v>
      </c>
      <c r="B11" s="2" t="s">
        <v>74</v>
      </c>
      <c r="C11">
        <v>1</v>
      </c>
      <c r="D11">
        <v>1</v>
      </c>
      <c r="E11">
        <v>1</v>
      </c>
      <c r="F11">
        <v>1</v>
      </c>
      <c r="G11">
        <v>1</v>
      </c>
      <c r="K11">
        <f>2 * (7/8 + 0.75/8)</f>
        <v>1.9375</v>
      </c>
      <c r="T11">
        <f>MIN(25,SUM(Таблица22[[#This Row],[1]:[17]]))</f>
        <v>6.9375</v>
      </c>
      <c r="U11">
        <v>6</v>
      </c>
      <c r="V11">
        <v>9.8000000000000007</v>
      </c>
      <c r="W11">
        <f>IF(AA11="-",Таблица22[[#This Row],[cw2]]*0.5,Таблица22[[#This Row],[cw2]])</f>
        <v>9.8000000000000007</v>
      </c>
      <c r="Y11">
        <f t="shared" si="0"/>
        <v>15.8</v>
      </c>
      <c r="Z11">
        <f>ROUND(Таблица22[[#This Row],[всего дз (макс. 25)]]+Таблица22[[#This Row],[всего кр (макс. 25)]],0)</f>
        <v>23</v>
      </c>
    </row>
    <row r="12" spans="1:27" x14ac:dyDescent="0.25">
      <c r="A12" t="s">
        <v>31</v>
      </c>
      <c r="B12" s="2" t="s">
        <v>75</v>
      </c>
      <c r="C12">
        <v>1</v>
      </c>
      <c r="E12">
        <f>1/2</f>
        <v>0.5</v>
      </c>
      <c r="F12">
        <v>1</v>
      </c>
      <c r="H12">
        <f>1/7</f>
        <v>0.14285714285714285</v>
      </c>
      <c r="I12">
        <f>9/14</f>
        <v>0.6428571428571429</v>
      </c>
      <c r="T12">
        <f>MIN(25,SUM(Таблица22[[#This Row],[1]:[17]]))</f>
        <v>3.2857142857142856</v>
      </c>
      <c r="U12">
        <v>5</v>
      </c>
      <c r="V12">
        <v>4.25</v>
      </c>
      <c r="W12">
        <f>IF(AA12="-",Таблица22[[#This Row],[cw2]]*0.5,Таблица22[[#This Row],[cw2]])</f>
        <v>2.125</v>
      </c>
      <c r="Y12">
        <f t="shared" si="0"/>
        <v>7.125</v>
      </c>
      <c r="Z12">
        <f>ROUND(Таблица22[[#This Row],[всего дз (макс. 25)]]+Таблица22[[#This Row],[всего кр (макс. 25)]],0)</f>
        <v>10</v>
      </c>
      <c r="AA12" t="s">
        <v>82</v>
      </c>
    </row>
    <row r="13" spans="1:27" x14ac:dyDescent="0.25">
      <c r="A13" t="s">
        <v>32</v>
      </c>
      <c r="B13" s="2" t="s">
        <v>76</v>
      </c>
      <c r="C13">
        <v>1</v>
      </c>
      <c r="D13">
        <v>1</v>
      </c>
      <c r="E13">
        <v>1</v>
      </c>
      <c r="F13">
        <v>1</v>
      </c>
      <c r="G13">
        <v>0.4</v>
      </c>
      <c r="H13">
        <v>0.5</v>
      </c>
      <c r="I13">
        <v>3</v>
      </c>
      <c r="K13">
        <v>2</v>
      </c>
      <c r="T13">
        <f>MIN(25,SUM(Таблица22[[#This Row],[1]:[17]]))</f>
        <v>9.9</v>
      </c>
      <c r="V13">
        <v>7.8</v>
      </c>
      <c r="W13">
        <f>IF(AA13="-",Таблица22[[#This Row],[cw2]]*0.5,Таблица22[[#This Row],[cw2]])</f>
        <v>7.8</v>
      </c>
      <c r="Y13">
        <f t="shared" si="0"/>
        <v>7.8</v>
      </c>
      <c r="Z13">
        <f>ROUND(Таблица22[[#This Row],[всего дз (макс. 25)]]+Таблица22[[#This Row],[всего кр (макс. 25)]],0)</f>
        <v>18</v>
      </c>
    </row>
    <row r="14" spans="1:27" x14ac:dyDescent="0.25">
      <c r="A14" t="s">
        <v>33</v>
      </c>
      <c r="B14" s="2" t="s">
        <v>77</v>
      </c>
      <c r="C14">
        <v>1</v>
      </c>
      <c r="D14">
        <v>1</v>
      </c>
      <c r="E14">
        <v>1</v>
      </c>
      <c r="F14">
        <v>1</v>
      </c>
      <c r="G14">
        <v>1</v>
      </c>
      <c r="H14">
        <v>0.7</v>
      </c>
      <c r="I14">
        <v>3</v>
      </c>
      <c r="K14">
        <v>1.9</v>
      </c>
      <c r="T14">
        <f>MIN(25,SUM(Таблица22[[#This Row],[1]:[17]]))</f>
        <v>10.6</v>
      </c>
      <c r="U14">
        <v>4.25</v>
      </c>
      <c r="V14">
        <v>11.75</v>
      </c>
      <c r="W14">
        <f>IF(AA14="-",Таблица22[[#This Row],[cw2]]*0.5,Таблица22[[#This Row],[cw2]])</f>
        <v>11.75</v>
      </c>
      <c r="Y14">
        <f t="shared" si="0"/>
        <v>16</v>
      </c>
      <c r="Z14">
        <f>ROUND(Таблица22[[#This Row],[всего дз (макс. 25)]]+Таблица22[[#This Row],[всего кр (макс. 25)]],0)</f>
        <v>27</v>
      </c>
    </row>
    <row r="15" spans="1:27" x14ac:dyDescent="0.25">
      <c r="A15" t="s">
        <v>34</v>
      </c>
      <c r="B15" s="2" t="s">
        <v>78</v>
      </c>
      <c r="T15">
        <f>MIN(25,SUM(Таблица22[[#This Row],[1]:[17]]))</f>
        <v>0</v>
      </c>
      <c r="W15">
        <f>IF(AA15="-",Таблица22[[#This Row],[cw2]]*0.5,Таблица22[[#This Row],[cw2]])</f>
        <v>0</v>
      </c>
      <c r="Y15">
        <f t="shared" si="0"/>
        <v>0</v>
      </c>
      <c r="Z15">
        <f>ROUND(Таблица22[[#This Row],[всего дз (макс. 25)]]+Таблица22[[#This Row],[всего кр (макс. 25)]],0)</f>
        <v>0</v>
      </c>
    </row>
    <row r="16" spans="1:27" x14ac:dyDescent="0.25">
      <c r="A16" t="s">
        <v>35</v>
      </c>
      <c r="B16" s="2" t="s">
        <v>79</v>
      </c>
      <c r="C16">
        <v>1</v>
      </c>
      <c r="E16">
        <v>1</v>
      </c>
      <c r="F16">
        <v>1</v>
      </c>
      <c r="I16">
        <v>1.5</v>
      </c>
      <c r="K16">
        <f>1/4</f>
        <v>0.25</v>
      </c>
      <c r="T16">
        <f>MIN(25,SUM(Таблица22[[#This Row],[1]:[17]]))</f>
        <v>4.75</v>
      </c>
      <c r="U16">
        <v>3.5</v>
      </c>
      <c r="V16">
        <v>5.3</v>
      </c>
      <c r="W16">
        <f>IF(AA16="-",Таблица22[[#This Row],[cw2]]*0.5,Таблица22[[#This Row],[cw2]])</f>
        <v>2.65</v>
      </c>
      <c r="Y16">
        <f t="shared" si="0"/>
        <v>6.15</v>
      </c>
      <c r="Z16">
        <f>ROUND(Таблица22[[#This Row],[всего дз (макс. 25)]]+Таблица22[[#This Row],[всего кр (макс. 25)]],0)</f>
        <v>11</v>
      </c>
      <c r="AA16" t="s">
        <v>82</v>
      </c>
    </row>
    <row r="17" spans="1:27" x14ac:dyDescent="0.25">
      <c r="A17" t="s">
        <v>36</v>
      </c>
      <c r="B17" s="2" t="s">
        <v>80</v>
      </c>
      <c r="E17">
        <v>1</v>
      </c>
      <c r="F17">
        <v>1</v>
      </c>
      <c r="H17">
        <f>1/7</f>
        <v>0.14285714285714285</v>
      </c>
      <c r="T17">
        <f>MIN(25,SUM(Таблица22[[#This Row],[1]:[17]]))</f>
        <v>2.1428571428571428</v>
      </c>
      <c r="W17">
        <f>IF(AA17="-",Таблица22[[#This Row],[cw2]]*0.5,Таблица22[[#This Row],[cw2]])</f>
        <v>0</v>
      </c>
      <c r="Y17">
        <f t="shared" si="0"/>
        <v>0</v>
      </c>
      <c r="Z17">
        <f>ROUND(Таблица22[[#This Row],[всего дз (макс. 25)]]+Таблица22[[#This Row],[всего кр (макс. 25)]],0)</f>
        <v>2</v>
      </c>
    </row>
    <row r="18" spans="1:27" x14ac:dyDescent="0.25">
      <c r="A18" t="s">
        <v>37</v>
      </c>
      <c r="B18" s="4" t="s">
        <v>81</v>
      </c>
      <c r="C18">
        <v>1</v>
      </c>
      <c r="E18">
        <v>1</v>
      </c>
      <c r="F18">
        <v>1</v>
      </c>
      <c r="G18">
        <f>1/2</f>
        <v>0.5</v>
      </c>
      <c r="T18">
        <f>MIN(25,SUM(Таблица22[[#This Row],[1]:[17]]))</f>
        <v>3.5</v>
      </c>
      <c r="U18">
        <v>4</v>
      </c>
      <c r="V18">
        <v>9.3000000000000007</v>
      </c>
      <c r="W18">
        <f>IF(AA18="-",Таблица22[[#This Row],[cw2]]*0.5,Таблица22[[#This Row],[cw2]])</f>
        <v>4.6500000000000004</v>
      </c>
      <c r="Y18">
        <f t="shared" si="0"/>
        <v>8.65</v>
      </c>
      <c r="Z18">
        <f>ROUND(Таблица22[[#This Row],[всего дз (макс. 25)]]+Таблица22[[#This Row],[всего кр (макс. 25)]],0)</f>
        <v>12</v>
      </c>
      <c r="AA18" t="s">
        <v>82</v>
      </c>
    </row>
    <row r="19" spans="1:27" x14ac:dyDescent="0.25">
      <c r="A19" t="s">
        <v>38</v>
      </c>
      <c r="B19" s="2" t="s">
        <v>83</v>
      </c>
      <c r="C19">
        <v>1</v>
      </c>
      <c r="E19">
        <v>1</v>
      </c>
      <c r="F19">
        <v>1</v>
      </c>
      <c r="G19">
        <f>1/3</f>
        <v>0.33333333333333331</v>
      </c>
      <c r="H19">
        <v>1</v>
      </c>
      <c r="T19">
        <f>MIN(25,SUM(Таблица22[[#This Row],[1]:[17]]))</f>
        <v>4.3333333333333339</v>
      </c>
      <c r="U19">
        <v>6</v>
      </c>
      <c r="V19">
        <v>8.3000000000000007</v>
      </c>
      <c r="W19">
        <f>IF(AA19="-",Таблица22[[#This Row],[cw2]]*0.5,Таблица22[[#This Row],[cw2]])</f>
        <v>4.1500000000000004</v>
      </c>
      <c r="Y19">
        <f t="shared" si="0"/>
        <v>10.15</v>
      </c>
      <c r="Z19">
        <f>ROUND(Таблица22[[#This Row],[всего дз (макс. 25)]]+Таблица22[[#This Row],[всего кр (макс. 25)]],0)</f>
        <v>14</v>
      </c>
      <c r="AA19" t="s">
        <v>82</v>
      </c>
    </row>
    <row r="20" spans="1:27" x14ac:dyDescent="0.25">
      <c r="A20" t="s">
        <v>39</v>
      </c>
      <c r="B20" s="4" t="s">
        <v>84</v>
      </c>
      <c r="C20">
        <v>1</v>
      </c>
      <c r="E20">
        <v>1</v>
      </c>
      <c r="F20">
        <v>1</v>
      </c>
      <c r="H20">
        <f>2/7</f>
        <v>0.2857142857142857</v>
      </c>
      <c r="I20">
        <f>12/7</f>
        <v>1.7142857142857142</v>
      </c>
      <c r="K20">
        <v>1</v>
      </c>
      <c r="T20">
        <f>MIN(25,SUM(Таблица22[[#This Row],[1]:[17]]))</f>
        <v>6</v>
      </c>
      <c r="U20">
        <v>4.25</v>
      </c>
      <c r="V20">
        <v>8.3000000000000007</v>
      </c>
      <c r="W20">
        <f>IF(AA20="-",Таблица22[[#This Row],[cw2]]*0.5,Таблица22[[#This Row],[cw2]])</f>
        <v>4.1500000000000004</v>
      </c>
      <c r="Y20">
        <f t="shared" si="0"/>
        <v>8.4</v>
      </c>
      <c r="Z20">
        <f>ROUND(Таблица22[[#This Row],[всего дз (макс. 25)]]+Таблица22[[#This Row],[всего кр (макс. 25)]],0)</f>
        <v>14</v>
      </c>
      <c r="AA20" t="s">
        <v>82</v>
      </c>
    </row>
    <row r="21" spans="1:27" x14ac:dyDescent="0.25">
      <c r="A21" t="s">
        <v>40</v>
      </c>
      <c r="B21" s="2" t="s">
        <v>85</v>
      </c>
      <c r="C21">
        <v>1</v>
      </c>
      <c r="F21">
        <v>1</v>
      </c>
      <c r="G21">
        <v>1</v>
      </c>
      <c r="H21">
        <v>1.5</v>
      </c>
      <c r="I21">
        <f>2/9</f>
        <v>0.22222222222222221</v>
      </c>
      <c r="N21">
        <v>1</v>
      </c>
      <c r="T21">
        <f>MIN(25,SUM(Таблица22[[#This Row],[1]:[17]]))</f>
        <v>5.7222222222222223</v>
      </c>
      <c r="V21">
        <v>3.5</v>
      </c>
      <c r="W21">
        <f>IF(AA21="-",Таблица22[[#This Row],[cw2]]*0.5,Таблица22[[#This Row],[cw2]])</f>
        <v>1.75</v>
      </c>
      <c r="Y21">
        <f t="shared" si="0"/>
        <v>1.75</v>
      </c>
      <c r="Z21">
        <f>ROUND(Таблица22[[#This Row],[всего дз (макс. 25)]]+Таблица22[[#This Row],[всего кр (макс. 25)]],0)</f>
        <v>7</v>
      </c>
      <c r="AA21" t="s">
        <v>82</v>
      </c>
    </row>
    <row r="22" spans="1:27" x14ac:dyDescent="0.25">
      <c r="A22" t="s">
        <v>41</v>
      </c>
      <c r="B22" s="2" t="s">
        <v>86</v>
      </c>
      <c r="C22">
        <v>1</v>
      </c>
      <c r="D22">
        <v>1</v>
      </c>
      <c r="E22">
        <v>1</v>
      </c>
      <c r="F22">
        <v>1</v>
      </c>
      <c r="G22">
        <v>0.2</v>
      </c>
      <c r="H22">
        <v>1</v>
      </c>
      <c r="I22">
        <v>3</v>
      </c>
      <c r="T22">
        <f>MIN(25,SUM(Таблица22[[#This Row],[1]:[17]]))</f>
        <v>8.1999999999999993</v>
      </c>
      <c r="U22">
        <v>8</v>
      </c>
      <c r="V22">
        <v>6.7</v>
      </c>
      <c r="W22">
        <f>IF(AA22="-",Таблица22[[#This Row],[cw2]]*0.5,Таблица22[[#This Row],[cw2]])</f>
        <v>3.35</v>
      </c>
      <c r="Y22">
        <f t="shared" si="0"/>
        <v>11.35</v>
      </c>
      <c r="Z22">
        <f>ROUND(Таблица22[[#This Row],[всего дз (макс. 25)]]+Таблица22[[#This Row],[всего кр (макс. 25)]],0)</f>
        <v>20</v>
      </c>
      <c r="AA22" t="s">
        <v>82</v>
      </c>
    </row>
    <row r="23" spans="1:27" x14ac:dyDescent="0.25">
      <c r="A23" t="s">
        <v>42</v>
      </c>
      <c r="B23" s="2" t="s">
        <v>87</v>
      </c>
      <c r="C23">
        <v>1</v>
      </c>
      <c r="D23">
        <v>1</v>
      </c>
      <c r="E23">
        <v>1</v>
      </c>
      <c r="F23">
        <v>1</v>
      </c>
      <c r="I23">
        <v>3</v>
      </c>
      <c r="K23">
        <v>2</v>
      </c>
      <c r="T23">
        <f>MIN(25,SUM(Таблица22[[#This Row],[1]:[17]]))</f>
        <v>9</v>
      </c>
      <c r="U23">
        <v>6.5</v>
      </c>
      <c r="W23">
        <f>IF(AA23="-",Таблица22[[#This Row],[cw2]]*0.5,Таблица22[[#This Row],[cw2]])</f>
        <v>0</v>
      </c>
      <c r="Y23">
        <f t="shared" si="0"/>
        <v>6.5</v>
      </c>
      <c r="Z23">
        <f>ROUND(Таблица22[[#This Row],[всего дз (макс. 25)]]+Таблица22[[#This Row],[всего кр (макс. 25)]],0)</f>
        <v>16</v>
      </c>
    </row>
    <row r="24" spans="1:27" x14ac:dyDescent="0.25">
      <c r="A24" t="s">
        <v>43</v>
      </c>
      <c r="B24" s="2" t="s">
        <v>88</v>
      </c>
      <c r="C24">
        <v>1</v>
      </c>
      <c r="D24">
        <v>0.8</v>
      </c>
      <c r="E24">
        <v>1</v>
      </c>
      <c r="F24">
        <v>1</v>
      </c>
      <c r="G24">
        <v>1</v>
      </c>
      <c r="H24">
        <v>1</v>
      </c>
      <c r="I24">
        <v>3</v>
      </c>
      <c r="K24">
        <v>2</v>
      </c>
      <c r="T24">
        <f>MIN(25,SUM(Таблица22[[#This Row],[1]:[17]]))</f>
        <v>10.8</v>
      </c>
      <c r="U24">
        <v>7.5</v>
      </c>
      <c r="V24">
        <v>14</v>
      </c>
      <c r="W24">
        <f>IF(AA24="-",Таблица22[[#This Row],[cw2]]*0.5,Таблица22[[#This Row],[cw2]])</f>
        <v>14</v>
      </c>
      <c r="Y24">
        <f t="shared" si="0"/>
        <v>21.5</v>
      </c>
      <c r="Z24">
        <f>ROUND(Таблица22[[#This Row],[всего дз (макс. 25)]]+Таблица22[[#This Row],[всего кр (макс. 25)]],0)</f>
        <v>32</v>
      </c>
    </row>
    <row r="25" spans="1:27" s="3" customFormat="1" x14ac:dyDescent="0.25">
      <c r="A25" s="3" t="s">
        <v>89</v>
      </c>
      <c r="C25" s="3">
        <v>43754</v>
      </c>
      <c r="D25" s="3">
        <v>43754</v>
      </c>
      <c r="E25" s="3">
        <v>43754</v>
      </c>
      <c r="F25" s="3">
        <v>43754</v>
      </c>
      <c r="G25" s="3">
        <v>43754</v>
      </c>
      <c r="H25" s="3">
        <v>43770</v>
      </c>
      <c r="I25" s="3">
        <v>43770</v>
      </c>
      <c r="J25" s="3">
        <v>43783</v>
      </c>
      <c r="K25" s="3">
        <v>43770</v>
      </c>
      <c r="T25" s="1">
        <f>MIN(25,SUM(Таблица22[[#This Row],[1]:[17]]))</f>
        <v>25</v>
      </c>
      <c r="W25" s="1">
        <f>IF(AA25="-",Таблица22[[#This Row],[cw2]]*0.5,Таблица22[[#This Row],[cw2]])</f>
        <v>0</v>
      </c>
      <c r="Y25" s="1">
        <f t="shared" si="0"/>
        <v>0</v>
      </c>
      <c r="Z25" s="1">
        <f>ROUND(Таблица22[[#This Row],[всего дз (макс. 25)]]+Таблица22[[#This Row],[всего кр (макс. 25)]],0)</f>
        <v>25</v>
      </c>
    </row>
  </sheetData>
  <phoneticPr fontId="2" type="noConversion"/>
  <hyperlinks>
    <hyperlink ref="B8" r:id="rId1" xr:uid="{A542E166-9772-4C2A-9B12-B6DFDA5EE841}"/>
    <hyperlink ref="B2" r:id="rId2" xr:uid="{ADBC8407-05A5-4DA2-8460-FEE87156DC62}"/>
    <hyperlink ref="B24" r:id="rId3" xr:uid="{77F41B94-2D88-4913-8A03-B6B577ACDEDC}"/>
    <hyperlink ref="B13" r:id="rId4" xr:uid="{6886A4B8-6B24-418B-8CA4-9864BC2E0231}"/>
    <hyperlink ref="B11" r:id="rId5" xr:uid="{7CD6E6F9-65F9-4E24-A7F1-258834624B73}"/>
    <hyperlink ref="B14" r:id="rId6" xr:uid="{4192F9D7-D172-4F46-91FF-5467D18BFC93}"/>
    <hyperlink ref="B16" r:id="rId7" xr:uid="{E59B6E79-CD07-40AF-B1DC-4CEF7DC5EDBE}"/>
    <hyperlink ref="B4" r:id="rId8" xr:uid="{DAC4F1B7-811C-4E05-9EF3-D4557F5AFE0D}"/>
    <hyperlink ref="B3" r:id="rId9" xr:uid="{CEA4F99E-AE47-4910-BC29-A8379DF32530}"/>
    <hyperlink ref="B9" r:id="rId10" xr:uid="{629AFA7E-B808-488B-9531-906E24DE7715}"/>
    <hyperlink ref="B22" r:id="rId11" xr:uid="{71A7F6F3-8018-41B4-A35D-48435E64618F}"/>
    <hyperlink ref="B6" r:id="rId12" xr:uid="{1F5BC91F-9F2C-4C05-8CAE-F464F93B29AF}"/>
    <hyperlink ref="B7" r:id="rId13" xr:uid="{F2075914-E47E-4EEE-8511-B7CDC20B3B6E}"/>
    <hyperlink ref="B5" r:id="rId14" xr:uid="{02568D42-377A-44F4-B1E7-97FFE4DA7303}"/>
    <hyperlink ref="B19" r:id="rId15" xr:uid="{157B7CFD-70F7-4921-A350-243688796566}"/>
    <hyperlink ref="B20" r:id="rId16" xr:uid="{3CE9FAFB-5A09-4B74-B562-67A19F1326A8}"/>
    <hyperlink ref="B21" r:id="rId17" xr:uid="{8F6E2235-8A3B-44FA-B2F7-D4EF9D6FDD63}"/>
    <hyperlink ref="B17" r:id="rId18" xr:uid="{71A8CEA0-4775-407B-82AC-E22762A01055}"/>
    <hyperlink ref="B15" r:id="rId19" xr:uid="{3A9AB487-8FF7-4304-80E3-EC9F766A86B7}"/>
    <hyperlink ref="B18" r:id="rId20" xr:uid="{A6887897-39BB-4135-B19A-655B671A715A}"/>
    <hyperlink ref="B23" r:id="rId21" xr:uid="{65D5DA83-78AB-44FA-9EA7-F4FBF6EA8A3C}"/>
    <hyperlink ref="B12" r:id="rId22" xr:uid="{AE20C050-A194-4D40-9BCA-9D327C54A0FB}"/>
  </hyperlinks>
  <pageMargins left="0.7" right="0.7" top="0.75" bottom="0.75" header="0.3" footer="0.3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67FF-BED1-43B3-A77D-C93C80CFF630}">
  <dimension ref="A1:G24"/>
  <sheetViews>
    <sheetView workbookViewId="0">
      <selection activeCell="G2" sqref="G2"/>
    </sheetView>
  </sheetViews>
  <sheetFormatPr defaultRowHeight="15" x14ac:dyDescent="0.25"/>
  <cols>
    <col min="1" max="1" width="22.570312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64</v>
      </c>
    </row>
    <row r="2" spans="1:7" x14ac:dyDescent="0.25">
      <c r="A2" t="s">
        <v>21</v>
      </c>
    </row>
    <row r="3" spans="1:7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f>SUM(B3:F3)</f>
        <v>5</v>
      </c>
    </row>
    <row r="4" spans="1:7" x14ac:dyDescent="0.25">
      <c r="A4" t="s">
        <v>23</v>
      </c>
    </row>
    <row r="5" spans="1:7" x14ac:dyDescent="0.25">
      <c r="A5" t="s">
        <v>24</v>
      </c>
    </row>
    <row r="6" spans="1:7" x14ac:dyDescent="0.25">
      <c r="A6" t="s">
        <v>25</v>
      </c>
    </row>
    <row r="7" spans="1:7" x14ac:dyDescent="0.25">
      <c r="A7" t="s">
        <v>26</v>
      </c>
    </row>
    <row r="8" spans="1:7" x14ac:dyDescent="0.25">
      <c r="A8" t="s">
        <v>27</v>
      </c>
    </row>
    <row r="9" spans="1:7" x14ac:dyDescent="0.25">
      <c r="A9" t="s">
        <v>28</v>
      </c>
    </row>
    <row r="10" spans="1:7" x14ac:dyDescent="0.25">
      <c r="A10" t="s">
        <v>29</v>
      </c>
    </row>
    <row r="11" spans="1:7" x14ac:dyDescent="0.25">
      <c r="A11" t="s">
        <v>30</v>
      </c>
    </row>
    <row r="12" spans="1:7" x14ac:dyDescent="0.25">
      <c r="A12" t="s">
        <v>31</v>
      </c>
    </row>
    <row r="13" spans="1:7" x14ac:dyDescent="0.25">
      <c r="A13" t="s">
        <v>32</v>
      </c>
    </row>
    <row r="14" spans="1:7" x14ac:dyDescent="0.25">
      <c r="A14" t="s">
        <v>33</v>
      </c>
    </row>
    <row r="15" spans="1:7" x14ac:dyDescent="0.25">
      <c r="A15" t="s">
        <v>34</v>
      </c>
    </row>
    <row r="16" spans="1:7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дз</vt:lpstr>
      <vt:lpstr>кр3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2019-09-18T22:31:58Z</dcterms:created>
  <dcterms:modified xsi:type="dcterms:W3CDTF">2019-12-25T22:36:11Z</dcterms:modified>
  <cp:category/>
  <cp:contentStatus/>
</cp:coreProperties>
</file>