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Iowa\CEEW\2022-03 USAID-DSS\"/>
    </mc:Choice>
  </mc:AlternateContent>
  <xr:revisionPtr revIDLastSave="0" documentId="13_ncr:1_{8F5CA06E-56CC-4F39-B750-0271107D3972}" xr6:coauthVersionLast="47" xr6:coauthVersionMax="47" xr10:uidLastSave="{00000000-0000-0000-0000-000000000000}"/>
  <bookViews>
    <workbookView xWindow="-108" yWindow="-108" windowWidth="23256" windowHeight="12576" xr2:uid="{62277FC0-40A7-4499-B663-FEF0CBA4A32F}"/>
  </bookViews>
  <sheets>
    <sheet name="V3" sheetId="2" r:id="rId1"/>
  </sheets>
  <definedNames>
    <definedName name="solver_adj" localSheetId="0" hidden="1">'V3'!$L$30:$U$37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'V3'!$I$30:$I$37</definedName>
    <definedName name="solver_lhs10" localSheetId="0" hidden="1">'V3'!#REF!</definedName>
    <definedName name="solver_lhs11" localSheetId="0" hidden="1">'V3'!$I$18</definedName>
    <definedName name="solver_lhs12" localSheetId="0" hidden="1">'V3'!$I$18</definedName>
    <definedName name="solver_lhs13" localSheetId="0" hidden="1">'V3'!$I$18</definedName>
    <definedName name="solver_lhs14" localSheetId="0" hidden="1">'V3'!$I$18</definedName>
    <definedName name="solver_lhs15" localSheetId="0" hidden="1">'V3'!$I$18</definedName>
    <definedName name="solver_lhs16" localSheetId="0" hidden="1">'V3'!$I$18</definedName>
    <definedName name="solver_lhs17" localSheetId="0" hidden="1">'V3'!$I$18</definedName>
    <definedName name="solver_lhs18" localSheetId="0" hidden="1">'V3'!$I$18</definedName>
    <definedName name="solver_lhs19" localSheetId="0" hidden="1">'V3'!$I$18</definedName>
    <definedName name="solver_lhs2" localSheetId="0" hidden="1">'V3'!$L$30:$U$37</definedName>
    <definedName name="solver_lhs20" localSheetId="0" hidden="1">'V3'!$I$18</definedName>
    <definedName name="solver_lhs21" localSheetId="0" hidden="1">'V3'!$I$18</definedName>
    <definedName name="solver_lhs3" localSheetId="0" hidden="1">'V3'!$L$30:$U$37</definedName>
    <definedName name="solver_lhs4" localSheetId="0" hidden="1">'V3'!#REF!</definedName>
    <definedName name="solver_lhs5" localSheetId="0" hidden="1">'V3'!#REF!</definedName>
    <definedName name="solver_lhs6" localSheetId="0" hidden="1">'V3'!#REF!</definedName>
    <definedName name="solver_lhs7" localSheetId="0" hidden="1">'V3'!#REF!</definedName>
    <definedName name="solver_lhs8" localSheetId="0" hidden="1">'V3'!#REF!</definedName>
    <definedName name="solver_lhs9" localSheetId="0" hidden="1">'V3'!#REF!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'V3'!$D$20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'V3'!$H$30:$H$37</definedName>
    <definedName name="solver_rhs10" localSheetId="0" hidden="1">'V3'!#REF!</definedName>
    <definedName name="solver_rhs11" localSheetId="0" hidden="1">'V3'!#REF!</definedName>
    <definedName name="solver_rhs12" localSheetId="0" hidden="1">'V3'!#REF!</definedName>
    <definedName name="solver_rhs13" localSheetId="0" hidden="1">'V3'!#REF!</definedName>
    <definedName name="solver_rhs14" localSheetId="0" hidden="1">'V3'!#REF!</definedName>
    <definedName name="solver_rhs15" localSheetId="0" hidden="1">'V3'!#REF!</definedName>
    <definedName name="solver_rhs16" localSheetId="0" hidden="1">'V3'!#REF!</definedName>
    <definedName name="solver_rhs17" localSheetId="0" hidden="1">'V3'!#REF!</definedName>
    <definedName name="solver_rhs18" localSheetId="0" hidden="1">'V3'!#REF!</definedName>
    <definedName name="solver_rhs19" localSheetId="0" hidden="1">'V3'!#REF!</definedName>
    <definedName name="solver_rhs2" localSheetId="0" hidden="1">100%</definedName>
    <definedName name="solver_rhs20" localSheetId="0" hidden="1">'V3'!#REF!</definedName>
    <definedName name="solver_rhs21" localSheetId="0" hidden="1">'V3'!#REF!</definedName>
    <definedName name="solver_rhs3" localSheetId="0" hidden="1">0%</definedName>
    <definedName name="solver_rhs4" localSheetId="0" hidden="1">'V3'!#REF!</definedName>
    <definedName name="solver_rhs5" localSheetId="0" hidden="1">'V3'!#REF!</definedName>
    <definedName name="solver_rhs6" localSheetId="0" hidden="1">'V3'!#REF!</definedName>
    <definedName name="solver_rhs7" localSheetId="0" hidden="1">'V3'!#REF!</definedName>
    <definedName name="solver_rhs8" localSheetId="0" hidden="1">'V3'!#REF!</definedName>
    <definedName name="solver_rhs9" localSheetId="0" hidden="1">'V3'!#REF!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0.2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2" l="1"/>
  <c r="H36" i="2"/>
  <c r="H35" i="2"/>
  <c r="H34" i="2"/>
  <c r="H33" i="2"/>
  <c r="H32" i="2"/>
  <c r="H31" i="2"/>
  <c r="H30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Y18" i="2"/>
  <c r="Z18" i="2"/>
  <c r="AA18" i="2"/>
  <c r="AB18" i="2"/>
  <c r="AC18" i="2"/>
  <c r="AD18" i="2"/>
  <c r="AE18" i="2"/>
  <c r="AF18" i="2"/>
  <c r="AG18" i="2"/>
  <c r="X18" i="2"/>
  <c r="X3" i="2"/>
  <c r="Y3" i="2"/>
  <c r="Z3" i="2"/>
  <c r="AA3" i="2"/>
  <c r="AB3" i="2"/>
  <c r="AC3" i="2"/>
  <c r="AD3" i="2"/>
  <c r="AE3" i="2"/>
  <c r="AF3" i="2"/>
  <c r="AG3" i="2"/>
  <c r="X4" i="2"/>
  <c r="X7" i="2" s="1"/>
  <c r="Y4" i="2"/>
  <c r="Y13" i="2" s="1"/>
  <c r="Z4" i="2"/>
  <c r="Z9" i="2" s="1"/>
  <c r="AA4" i="2"/>
  <c r="AA9" i="2" s="1"/>
  <c r="AB4" i="2"/>
  <c r="AB9" i="2" s="1"/>
  <c r="AC4" i="2"/>
  <c r="AC8" i="2" s="1"/>
  <c r="AD4" i="2"/>
  <c r="AD7" i="2" s="1"/>
  <c r="AE4" i="2"/>
  <c r="AE8" i="2" s="1"/>
  <c r="AF4" i="2"/>
  <c r="AF11" i="2" s="1"/>
  <c r="AG4" i="2"/>
  <c r="AG13" i="2" s="1"/>
  <c r="X8" i="2"/>
  <c r="Z8" i="2"/>
  <c r="Z10" i="2"/>
  <c r="X11" i="2"/>
  <c r="Y11" i="2"/>
  <c r="AA12" i="2"/>
  <c r="AD14" i="2"/>
  <c r="AB7" i="2" l="1"/>
  <c r="AA10" i="2"/>
  <c r="AB14" i="2"/>
  <c r="X9" i="2"/>
  <c r="AA14" i="2"/>
  <c r="AB8" i="2"/>
  <c r="Z14" i="2"/>
  <c r="AA8" i="2"/>
  <c r="AD10" i="2"/>
  <c r="AB13" i="2"/>
  <c r="AC7" i="2"/>
  <c r="AE10" i="2"/>
  <c r="AD12" i="2"/>
  <c r="Z12" i="2"/>
  <c r="AD8" i="2"/>
  <c r="Y9" i="2"/>
  <c r="Y8" i="2"/>
  <c r="X13" i="2"/>
  <c r="Y12" i="2"/>
  <c r="AG10" i="2"/>
  <c r="Y10" i="2"/>
  <c r="AG8" i="2"/>
  <c r="AG7" i="2"/>
  <c r="AG14" i="2"/>
  <c r="Y14" i="2"/>
  <c r="AG12" i="2"/>
  <c r="X12" i="2"/>
  <c r="AF10" i="2"/>
  <c r="X10" i="2"/>
  <c r="AF8" i="2"/>
  <c r="AF7" i="2"/>
  <c r="AG11" i="2"/>
  <c r="AE14" i="2"/>
  <c r="AE12" i="2"/>
  <c r="AF9" i="2"/>
  <c r="AF13" i="2"/>
  <c r="AC11" i="2"/>
  <c r="AC10" i="2"/>
  <c r="AC9" i="2"/>
  <c r="Y7" i="2"/>
  <c r="AF14" i="2"/>
  <c r="X14" i="2"/>
  <c r="AF12" i="2"/>
  <c r="AG9" i="2"/>
  <c r="AC14" i="2"/>
  <c r="AC13" i="2"/>
  <c r="AB12" i="2"/>
  <c r="AB11" i="2"/>
  <c r="AB10" i="2"/>
  <c r="AE13" i="2"/>
  <c r="AA11" i="2"/>
  <c r="AE9" i="2"/>
  <c r="AA7" i="2"/>
  <c r="AD13" i="2"/>
  <c r="Z11" i="2"/>
  <c r="AD9" i="2"/>
  <c r="Z7" i="2"/>
  <c r="AA13" i="2"/>
  <c r="AC12" i="2"/>
  <c r="AE11" i="2"/>
  <c r="AE7" i="2"/>
  <c r="Z13" i="2"/>
  <c r="AD11" i="2"/>
  <c r="D17" i="2"/>
  <c r="D16" i="2"/>
  <c r="Z27" i="2" l="1"/>
  <c r="H18" i="2"/>
  <c r="I30" i="2" s="1"/>
  <c r="AB27" i="2"/>
  <c r="AD27" i="2"/>
  <c r="AC27" i="2"/>
  <c r="X27" i="2"/>
  <c r="Y27" i="2"/>
  <c r="AF27" i="2"/>
  <c r="AG27" i="2"/>
  <c r="AE27" i="2"/>
  <c r="AA27" i="2"/>
  <c r="E9" i="2" l="1"/>
  <c r="P21" i="2"/>
  <c r="P25" i="2"/>
  <c r="P20" i="2"/>
  <c r="P23" i="2"/>
  <c r="P22" i="2"/>
  <c r="P19" i="2"/>
  <c r="P18" i="2"/>
  <c r="P24" i="2"/>
  <c r="E12" i="2"/>
  <c r="S25" i="2"/>
  <c r="S18" i="2"/>
  <c r="S21" i="2"/>
  <c r="S22" i="2"/>
  <c r="S23" i="2"/>
  <c r="S24" i="2"/>
  <c r="S19" i="2"/>
  <c r="S20" i="2"/>
  <c r="E13" i="2"/>
  <c r="T25" i="2"/>
  <c r="T21" i="2"/>
  <c r="T22" i="2"/>
  <c r="T23" i="2"/>
  <c r="T18" i="2"/>
  <c r="T24" i="2"/>
  <c r="T20" i="2"/>
  <c r="T19" i="2"/>
  <c r="E6" i="2"/>
  <c r="M22" i="2"/>
  <c r="M24" i="2"/>
  <c r="M20" i="2"/>
  <c r="M25" i="2"/>
  <c r="M23" i="2"/>
  <c r="M21" i="2"/>
  <c r="M18" i="2"/>
  <c r="M19" i="2"/>
  <c r="E5" i="2"/>
  <c r="L25" i="2"/>
  <c r="L21" i="2"/>
  <c r="L23" i="2"/>
  <c r="L20" i="2"/>
  <c r="L19" i="2"/>
  <c r="L18" i="2"/>
  <c r="L22" i="2"/>
  <c r="L24" i="2"/>
  <c r="E10" i="2"/>
  <c r="Q20" i="2"/>
  <c r="Q22" i="2"/>
  <c r="Q24" i="2"/>
  <c r="Q23" i="2"/>
  <c r="Q21" i="2"/>
  <c r="Q18" i="2"/>
  <c r="Q19" i="2"/>
  <c r="Q25" i="2"/>
  <c r="E8" i="2"/>
  <c r="O21" i="2"/>
  <c r="O22" i="2"/>
  <c r="O25" i="2"/>
  <c r="O18" i="2"/>
  <c r="O24" i="2"/>
  <c r="O23" i="2"/>
  <c r="O19" i="2"/>
  <c r="O20" i="2"/>
  <c r="E11" i="2"/>
  <c r="R18" i="2"/>
  <c r="R22" i="2"/>
  <c r="R19" i="2"/>
  <c r="R21" i="2"/>
  <c r="R20" i="2"/>
  <c r="R23" i="2"/>
  <c r="R25" i="2"/>
  <c r="R24" i="2"/>
  <c r="E14" i="2"/>
  <c r="U22" i="2"/>
  <c r="U24" i="2"/>
  <c r="U20" i="2"/>
  <c r="U23" i="2"/>
  <c r="U25" i="2"/>
  <c r="U18" i="2"/>
  <c r="U21" i="2"/>
  <c r="U19" i="2"/>
  <c r="E7" i="2"/>
  <c r="N22" i="2"/>
  <c r="N18" i="2"/>
  <c r="N24" i="2"/>
  <c r="N23" i="2"/>
  <c r="N20" i="2"/>
  <c r="N25" i="2"/>
  <c r="N19" i="2"/>
  <c r="N21" i="2"/>
  <c r="H19" i="2"/>
  <c r="I31" i="2" s="1"/>
  <c r="H22" i="2"/>
  <c r="I34" i="2" s="1"/>
  <c r="H21" i="2"/>
  <c r="I33" i="2" s="1"/>
  <c r="H13" i="2"/>
  <c r="H24" i="2"/>
  <c r="I36" i="2" s="1"/>
  <c r="H20" i="2"/>
  <c r="I32" i="2" s="1"/>
  <c r="H25" i="2"/>
  <c r="I37" i="2" s="1"/>
  <c r="H23" i="2"/>
  <c r="I35" i="2" s="1"/>
  <c r="H11" i="2"/>
  <c r="H9" i="2"/>
  <c r="H8" i="2"/>
  <c r="H12" i="2"/>
  <c r="H14" i="2"/>
  <c r="H10" i="2"/>
  <c r="H7" i="2"/>
  <c r="L26" i="2" l="1"/>
  <c r="D19" i="2"/>
  <c r="D20" i="2" s="1"/>
  <c r="O26" i="2"/>
  <c r="T26" i="2"/>
  <c r="P26" i="2"/>
  <c r="U26" i="2"/>
  <c r="N26" i="2"/>
  <c r="Q26" i="2"/>
  <c r="S26" i="2"/>
  <c r="M26" i="2"/>
  <c r="R26" i="2"/>
  <c r="I11" i="2"/>
  <c r="I7" i="2"/>
  <c r="I10" i="2"/>
  <c r="I14" i="2"/>
  <c r="I12" i="2"/>
  <c r="I13" i="2"/>
  <c r="I8" i="2"/>
  <c r="I9" i="2"/>
  <c r="I24" i="2" l="1"/>
  <c r="I20" i="2"/>
  <c r="I25" i="2"/>
  <c r="I19" i="2"/>
  <c r="I22" i="2"/>
  <c r="I18" i="2"/>
  <c r="I21" i="2"/>
  <c r="I23" i="2"/>
</calcChain>
</file>

<file path=xl/sharedStrings.xml><?xml version="1.0" encoding="utf-8"?>
<sst xmlns="http://schemas.openxmlformats.org/spreadsheetml/2006/main" count="142" uniqueCount="39">
  <si>
    <t>Zone</t>
  </si>
  <si>
    <t>Avg.Conc ug/m3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</si>
  <si>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</si>
  <si>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</si>
  <si>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</si>
  <si>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</si>
  <si>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</si>
  <si>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</si>
  <si>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</si>
  <si>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</si>
  <si>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</si>
  <si>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</si>
  <si>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Zone.pop (mil)</t>
  </si>
  <si>
    <t>Total.pop.mil</t>
  </si>
  <si>
    <t>pop.wt.conc.ug/m3</t>
  </si>
  <si>
    <t>%reduction</t>
  </si>
  <si>
    <t>new.zone.avg</t>
  </si>
  <si>
    <t>New.pop.wt.conc</t>
  </si>
  <si>
    <t>Net.reduction</t>
  </si>
  <si>
    <t>Cooking</t>
  </si>
  <si>
    <t>Heating</t>
  </si>
  <si>
    <t>Industries</t>
  </si>
  <si>
    <t>Freight</t>
  </si>
  <si>
    <t>Pass.Travel</t>
  </si>
  <si>
    <t>Waste.Burn</t>
  </si>
  <si>
    <t>Dust</t>
  </si>
  <si>
    <t>Boundary</t>
  </si>
  <si>
    <t>Avg (from V3)</t>
  </si>
  <si>
    <t>pop (from V3)</t>
  </si>
  <si>
    <t>ug/m3</t>
  </si>
  <si>
    <t>%</t>
  </si>
  <si>
    <t>Net.PMSA</t>
  </si>
  <si>
    <t>Old</t>
  </si>
  <si>
    <t>OLD</t>
  </si>
  <si>
    <t>New.PMSA</t>
  </si>
  <si>
    <t>New.Avg (solver)</t>
  </si>
  <si>
    <t>NEW</t>
  </si>
  <si>
    <t>net.reduct</t>
  </si>
  <si>
    <t>max.possib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</si>
</sst>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right"/>
    </xf>
    <xf numFmtId="164" fontId="0" fillId="0" borderId="0" xfId="0" applyNumberFormat="1"/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4" fontId="0" fillId="2" borderId="0" xfId="0" applyNumberFormat="1" applyFill="1"/>
    <xf numFmtId="164" fontId="0" fillId="2" borderId="0" xfId="0" applyNumberFormat="1" applyFill="1" applyAlignment="1">
      <alignment horizontal="right"/>
    </xf>
    <xf numFmtId="164" fontId="0" fillId="0" borderId="0" xfId="2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3" borderId="0" xfId="0" applyFill="1"/>
    <xf numFmtId="164" fontId="0" fillId="0" borderId="0" xfId="1" applyNumberFormat="1" applyFont="1" applyAlignment="1">
      <alignment horizontal="center"/>
    </xf>
    <xf numFmtId="164" fontId="0" fillId="5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9" fontId="0" fillId="2" borderId="0" xfId="1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G$30" horiz="1" max="100" page="10" val="50"/>
</file>

<file path=xl/ctrlProps/ctrlProp2.xml><?xml version="1.0" encoding="utf-8"?>
<formControlPr xmlns="http://schemas.microsoft.com/office/spreadsheetml/2009/9/main" objectType="Scroll" dx="26" fmlaLink="$G$31" horiz="1" max="100" page="10" val="30"/>
</file>

<file path=xl/ctrlProps/ctrlProp3.xml><?xml version="1.0" encoding="utf-8"?>
<formControlPr xmlns="http://schemas.microsoft.com/office/spreadsheetml/2009/9/main" objectType="Scroll" dx="26" fmlaLink="$G$32" horiz="1" max="100" page="10" val="50"/>
</file>

<file path=xl/ctrlProps/ctrlProp4.xml><?xml version="1.0" encoding="utf-8"?>
<formControlPr xmlns="http://schemas.microsoft.com/office/spreadsheetml/2009/9/main" objectType="Scroll" dx="26" fmlaLink="$G$33" horiz="1" max="100" page="10" val="30"/>
</file>

<file path=xl/ctrlProps/ctrlProp5.xml><?xml version="1.0" encoding="utf-8"?>
<formControlPr xmlns="http://schemas.microsoft.com/office/spreadsheetml/2009/9/main" objectType="Scroll" dx="26" fmlaLink="$G$34" horiz="1" max="100" page="10" val="30"/>
</file>

<file path=xl/ctrlProps/ctrlProp6.xml><?xml version="1.0" encoding="utf-8"?>
<formControlPr xmlns="http://schemas.microsoft.com/office/spreadsheetml/2009/9/main" objectType="Scroll" dx="26" fmlaLink="$G$35" horiz="1" max="100" page="10" val="30"/>
</file>

<file path=xl/ctrlProps/ctrlProp7.xml><?xml version="1.0" encoding="utf-8"?>
<formControlPr xmlns="http://schemas.microsoft.com/office/spreadsheetml/2009/9/main" objectType="Scroll" dx="26" fmlaLink="$G$36" horiz="1" max="100" page="10" val="30"/>
</file>

<file path=xl/ctrlProps/ctrlProp8.xml><?xml version="1.0" encoding="utf-8"?>
<formControlPr xmlns="http://schemas.microsoft.com/office/spreadsheetml/2009/9/main" objectType="Scroll" dx="26" fmlaLink="$G$37" horiz="1" max="100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29</xdr:row>
          <xdr:rowOff>7620</xdr:rowOff>
        </xdr:from>
        <xdr:to>
          <xdr:col>6</xdr:col>
          <xdr:colOff>868680</xdr:colOff>
          <xdr:row>29</xdr:row>
          <xdr:rowOff>167640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15240</xdr:colOff>
          <xdr:row>30</xdr:row>
          <xdr:rowOff>7620</xdr:rowOff>
        </xdr:from>
        <xdr:ext cx="853440" cy="160020"/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19B8A59-29DD-4CBB-9E96-2E9CAA858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15240</xdr:colOff>
          <xdr:row>31</xdr:row>
          <xdr:rowOff>7620</xdr:rowOff>
        </xdr:from>
        <xdr:ext cx="853440" cy="160020"/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36FA947-933F-42C3-9A9D-51E9C2815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15240</xdr:colOff>
          <xdr:row>32</xdr:row>
          <xdr:rowOff>7620</xdr:rowOff>
        </xdr:from>
        <xdr:ext cx="853440" cy="160020"/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F64939B-87C4-45A5-9D90-7DF398E24E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15240</xdr:colOff>
          <xdr:row>33</xdr:row>
          <xdr:rowOff>7620</xdr:rowOff>
        </xdr:from>
        <xdr:ext cx="853440" cy="160020"/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FF4BC81-5035-4C2C-A02C-EC4C000E1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15240</xdr:colOff>
          <xdr:row>34</xdr:row>
          <xdr:rowOff>7620</xdr:rowOff>
        </xdr:from>
        <xdr:ext cx="853440" cy="160020"/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5DB98EF-9E80-4BEB-B4F8-882E087A9C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15240</xdr:colOff>
          <xdr:row>35</xdr:row>
          <xdr:rowOff>7620</xdr:rowOff>
        </xdr:from>
        <xdr:ext cx="853440" cy="160020"/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B5251F9-A4B1-43E9-9F26-263B45A18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15240</xdr:colOff>
          <xdr:row>36</xdr:row>
          <xdr:rowOff>7620</xdr:rowOff>
        </xdr:from>
        <xdr:ext cx="853440" cy="160020"/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536C2FA3-153F-41C2-A8B0-20FDD3B12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BEBE-A62A-443C-AE7A-85D4DECF78DE}">
  <dimension ref="B2:AG37"/>
  <sheetViews>
    <sheetView tabSelected="1" topLeftCell="A10" workbookViewId="0">
      <selection activeCell="D25" sqref="D25"/>
    </sheetView>
  </sheetViews>
  <sheetFormatPr defaultRowHeight="14.4" x14ac:dyDescent="0.3"/>
  <cols>
    <col min="2" max="2" width="7" customWidth="1"/>
    <col min="3" max="3" width="17.21875" bestFit="1" customWidth="1"/>
    <col min="4" max="4" width="12.6640625" style="1" bestFit="1" customWidth="1"/>
    <col min="5" max="5" width="12.77734375" customWidth="1"/>
    <col min="6" max="6" width="10.109375" style="3" customWidth="1"/>
    <col min="7" max="7" width="12.77734375" customWidth="1"/>
    <col min="8" max="8" width="10" bestFit="1" customWidth="1"/>
    <col min="9" max="9" width="9.44140625" bestFit="1" customWidth="1"/>
    <col min="11" max="11" width="11.109375" customWidth="1"/>
    <col min="12" max="21" width="7.21875" style="3" customWidth="1"/>
    <col min="23" max="23" width="16.44140625" bestFit="1" customWidth="1"/>
    <col min="24" max="33" width="6.33203125" style="3" customWidth="1"/>
  </cols>
  <sheetData>
    <row r="2" spans="2:33" x14ac:dyDescent="0.3">
      <c r="K2" t="s">
        <v>32</v>
      </c>
      <c r="Q2" s="7"/>
    </row>
    <row r="3" spans="2:33" x14ac:dyDescent="0.3">
      <c r="W3" t="s">
        <v>28</v>
      </c>
      <c r="X3" s="8">
        <f>'V3'!D5</f>
        <v>1.1000000000000001</v>
      </c>
      <c r="Y3" s="8">
        <f>'V3'!D6</f>
        <v>1.3</v>
      </c>
      <c r="Z3" s="8">
        <f>'V3'!D7</f>
        <v>1.9</v>
      </c>
      <c r="AA3" s="8">
        <f>'V3'!D8</f>
        <v>2</v>
      </c>
      <c r="AB3" s="8">
        <f>'V3'!D9</f>
        <v>2.1</v>
      </c>
      <c r="AC3" s="8">
        <f>'V3'!D10</f>
        <v>1.9</v>
      </c>
      <c r="AD3" s="8">
        <f>'V3'!D11</f>
        <v>2.5</v>
      </c>
      <c r="AE3" s="8">
        <f>'V3'!D12</f>
        <v>0.5</v>
      </c>
      <c r="AF3" s="8">
        <f>'V3'!D13</f>
        <v>1</v>
      </c>
      <c r="AG3" s="8">
        <f>'V3'!D14</f>
        <v>0.1</v>
      </c>
    </row>
    <row r="4" spans="2:33" x14ac:dyDescent="0.3">
      <c r="B4" t="s">
        <v>0</v>
      </c>
      <c r="C4" t="s">
        <v>1</v>
      </c>
      <c r="D4" s="1" t="s">
        <v>12</v>
      </c>
      <c r="E4" t="s">
        <v>16</v>
      </c>
      <c r="W4" t="s">
        <v>27</v>
      </c>
      <c r="X4" s="17">
        <f>'V3'!C5</f>
        <v>55</v>
      </c>
      <c r="Y4" s="17">
        <f>'V3'!C6</f>
        <v>65</v>
      </c>
      <c r="Z4" s="17">
        <f>'V3'!C7</f>
        <v>75</v>
      </c>
      <c r="AA4" s="17">
        <f>'V3'!C8</f>
        <v>85</v>
      </c>
      <c r="AB4" s="17">
        <f>'V3'!C9</f>
        <v>95</v>
      </c>
      <c r="AC4" s="17">
        <f>'V3'!C10</f>
        <v>100</v>
      </c>
      <c r="AD4" s="17">
        <f>'V3'!C11</f>
        <v>110</v>
      </c>
      <c r="AE4" s="17">
        <f>'V3'!C12</f>
        <v>35</v>
      </c>
      <c r="AF4" s="17">
        <f>'V3'!C13</f>
        <v>65</v>
      </c>
      <c r="AG4" s="17">
        <f>'V3'!C14</f>
        <v>20</v>
      </c>
    </row>
    <row r="5" spans="2:33" x14ac:dyDescent="0.3">
      <c r="B5" t="s">
        <v>2</v>
      </c>
      <c r="C5" s="11">
        <v>55</v>
      </c>
      <c r="D5" s="12">
        <v>1.1000000000000001</v>
      </c>
      <c r="E5" s="5">
        <f>X27</f>
        <v>46.512821345830162</v>
      </c>
      <c r="G5" s="3"/>
      <c r="H5" s="3" t="s">
        <v>31</v>
      </c>
      <c r="I5" s="3" t="s">
        <v>31</v>
      </c>
    </row>
    <row r="6" spans="2:33" x14ac:dyDescent="0.3">
      <c r="B6" t="s">
        <v>3</v>
      </c>
      <c r="C6" s="11">
        <v>65</v>
      </c>
      <c r="D6" s="12">
        <v>1.3</v>
      </c>
      <c r="E6" s="5">
        <f>Y27</f>
        <v>59.914163460066185</v>
      </c>
      <c r="G6" s="3"/>
      <c r="H6" s="3" t="s">
        <v>29</v>
      </c>
      <c r="I6" s="3" t="s">
        <v>30</v>
      </c>
      <c r="K6" s="15" t="s">
        <v>33</v>
      </c>
      <c r="L6" s="3" t="s">
        <v>2</v>
      </c>
      <c r="M6" s="3" t="s">
        <v>3</v>
      </c>
      <c r="N6" s="3" t="s">
        <v>4</v>
      </c>
      <c r="O6" s="3" t="s">
        <v>5</v>
      </c>
      <c r="P6" s="3" t="s">
        <v>6</v>
      </c>
      <c r="Q6" s="3" t="s">
        <v>7</v>
      </c>
      <c r="R6" s="3" t="s">
        <v>8</v>
      </c>
      <c r="S6" s="3" t="s">
        <v>9</v>
      </c>
      <c r="T6" s="3" t="s">
        <v>10</v>
      </c>
      <c r="U6" s="3" t="s">
        <v>11</v>
      </c>
      <c r="X6" s="3" t="s">
        <v>2</v>
      </c>
      <c r="Y6" s="3" t="s">
        <v>3</v>
      </c>
      <c r="Z6" s="3" t="s">
        <v>4</v>
      </c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</row>
    <row r="7" spans="2:33" x14ac:dyDescent="0.3">
      <c r="B7" t="s">
        <v>4</v>
      </c>
      <c r="C7" s="11">
        <v>75</v>
      </c>
      <c r="D7" s="12">
        <v>1.9</v>
      </c>
      <c r="E7" s="5">
        <f>Z27</f>
        <v>56.166397638846817</v>
      </c>
      <c r="G7" t="s">
        <v>19</v>
      </c>
      <c r="H7" s="8">
        <f>SUMPRODUCT('V3'!X7:AG7,'V3'!$X$3:$AG$3)/$D$16</f>
        <v>16.884347165263137</v>
      </c>
      <c r="I7" s="7">
        <f>H7/$D$17</f>
        <v>0.20152059608768272</v>
      </c>
      <c r="K7" t="s">
        <v>19</v>
      </c>
      <c r="L7" s="9">
        <v>0.11707317073170732</v>
      </c>
      <c r="M7" s="9">
        <v>0.13333333333333333</v>
      </c>
      <c r="N7" s="9">
        <v>0.15737704918032791</v>
      </c>
      <c r="O7" s="9">
        <v>0.18461538461538463</v>
      </c>
      <c r="P7" s="9">
        <v>0.20338983050847459</v>
      </c>
      <c r="Q7" s="9">
        <v>0.2507462686567164</v>
      </c>
      <c r="R7" s="9">
        <v>0.24</v>
      </c>
      <c r="S7" s="9">
        <v>0.20869565217391309</v>
      </c>
      <c r="T7" s="9">
        <v>0.19591836734693879</v>
      </c>
      <c r="U7" s="9">
        <v>0.18461538461538463</v>
      </c>
      <c r="W7" t="s">
        <v>19</v>
      </c>
      <c r="X7" s="8">
        <f t="shared" ref="X7:AG14" si="0">L7*X$4</f>
        <v>6.4390243902439028</v>
      </c>
      <c r="Y7" s="8">
        <f t="shared" si="0"/>
        <v>8.6666666666666661</v>
      </c>
      <c r="Z7" s="8">
        <f t="shared" si="0"/>
        <v>11.803278688524593</v>
      </c>
      <c r="AA7" s="8">
        <f t="shared" si="0"/>
        <v>15.692307692307693</v>
      </c>
      <c r="AB7" s="8">
        <f t="shared" si="0"/>
        <v>19.322033898305087</v>
      </c>
      <c r="AC7" s="8">
        <f t="shared" si="0"/>
        <v>25.07462686567164</v>
      </c>
      <c r="AD7" s="8">
        <f t="shared" si="0"/>
        <v>26.4</v>
      </c>
      <c r="AE7" s="8">
        <f t="shared" si="0"/>
        <v>7.3043478260869579</v>
      </c>
      <c r="AF7" s="8">
        <f t="shared" si="0"/>
        <v>12.734693877551022</v>
      </c>
      <c r="AG7" s="8">
        <f t="shared" si="0"/>
        <v>3.6923076923076925</v>
      </c>
    </row>
    <row r="8" spans="2:33" x14ac:dyDescent="0.3">
      <c r="B8" t="s">
        <v>5</v>
      </c>
      <c r="C8" s="11">
        <v>85</v>
      </c>
      <c r="D8" s="12">
        <v>2</v>
      </c>
      <c r="E8" s="5">
        <f>AA27</f>
        <v>68.268325968720404</v>
      </c>
      <c r="G8" t="s">
        <v>20</v>
      </c>
      <c r="H8" s="8">
        <f>SUMPRODUCT('V3'!X8:AG8,'V3'!$X$3:$AG$3)/$D$16</f>
        <v>5.6281157217543774</v>
      </c>
      <c r="I8" s="7">
        <f t="shared" ref="I8:I14" si="1">H8/$D$17</f>
        <v>6.7173532029227559E-2</v>
      </c>
      <c r="K8" t="s">
        <v>20</v>
      </c>
      <c r="L8" s="10">
        <v>3.9024390243902439E-2</v>
      </c>
      <c r="M8" s="10">
        <v>4.4444444444444439E-2</v>
      </c>
      <c r="N8" s="10">
        <v>5.245901639344263E-2</v>
      </c>
      <c r="O8" s="10">
        <v>6.1538461538461535E-2</v>
      </c>
      <c r="P8" s="10">
        <v>6.7796610169491525E-2</v>
      </c>
      <c r="Q8" s="10">
        <v>8.3582089552238795E-2</v>
      </c>
      <c r="R8" s="10">
        <v>7.9999999999999988E-2</v>
      </c>
      <c r="S8" s="10">
        <v>6.9565217391304349E-2</v>
      </c>
      <c r="T8" s="10">
        <v>6.5306122448979598E-2</v>
      </c>
      <c r="U8" s="10">
        <v>6.1538461538461535E-2</v>
      </c>
      <c r="W8" t="s">
        <v>20</v>
      </c>
      <c r="X8" s="8">
        <f t="shared" si="0"/>
        <v>2.1463414634146343</v>
      </c>
      <c r="Y8" s="8">
        <f t="shared" si="0"/>
        <v>2.8888888888888884</v>
      </c>
      <c r="Z8" s="8">
        <f t="shared" si="0"/>
        <v>3.9344262295081971</v>
      </c>
      <c r="AA8" s="8">
        <f t="shared" si="0"/>
        <v>5.2307692307692308</v>
      </c>
      <c r="AB8" s="8">
        <f t="shared" si="0"/>
        <v>6.4406779661016946</v>
      </c>
      <c r="AC8" s="8">
        <f t="shared" si="0"/>
        <v>8.3582089552238799</v>
      </c>
      <c r="AD8" s="8">
        <f t="shared" si="0"/>
        <v>8.7999999999999989</v>
      </c>
      <c r="AE8" s="8">
        <f t="shared" si="0"/>
        <v>2.4347826086956523</v>
      </c>
      <c r="AF8" s="8">
        <f t="shared" si="0"/>
        <v>4.2448979591836737</v>
      </c>
      <c r="AG8" s="8">
        <f t="shared" si="0"/>
        <v>1.2307692307692306</v>
      </c>
    </row>
    <row r="9" spans="2:33" x14ac:dyDescent="0.3">
      <c r="B9" t="s">
        <v>6</v>
      </c>
      <c r="C9" s="11">
        <v>95</v>
      </c>
      <c r="D9" s="12">
        <v>2.1</v>
      </c>
      <c r="E9" s="5">
        <f>AB27</f>
        <v>77.371086247630231</v>
      </c>
      <c r="G9" t="s">
        <v>24</v>
      </c>
      <c r="H9" s="8">
        <f>SUMPRODUCT('V3'!X9:AG9,'V3'!$X$3:$AG$3)/$D$16</f>
        <v>5.6281157217543774</v>
      </c>
      <c r="I9" s="7">
        <f t="shared" si="1"/>
        <v>6.7173532029227559E-2</v>
      </c>
      <c r="K9" t="s">
        <v>24</v>
      </c>
      <c r="L9" s="10">
        <v>3.9024390243902439E-2</v>
      </c>
      <c r="M9" s="10">
        <v>4.4444444444444439E-2</v>
      </c>
      <c r="N9" s="10">
        <v>5.245901639344263E-2</v>
      </c>
      <c r="O9" s="10">
        <v>6.1538461538461535E-2</v>
      </c>
      <c r="P9" s="10">
        <v>6.7796610169491525E-2</v>
      </c>
      <c r="Q9" s="10">
        <v>8.3582089552238795E-2</v>
      </c>
      <c r="R9" s="10">
        <v>7.9999999999999988E-2</v>
      </c>
      <c r="S9" s="10">
        <v>6.9565217391304349E-2</v>
      </c>
      <c r="T9" s="10">
        <v>6.5306122448979598E-2</v>
      </c>
      <c r="U9" s="10">
        <v>6.1538461538461535E-2</v>
      </c>
      <c r="W9" t="s">
        <v>24</v>
      </c>
      <c r="X9" s="8">
        <f t="shared" si="0"/>
        <v>2.1463414634146343</v>
      </c>
      <c r="Y9" s="8">
        <f t="shared" si="0"/>
        <v>2.8888888888888884</v>
      </c>
      <c r="Z9" s="8">
        <f t="shared" si="0"/>
        <v>3.9344262295081971</v>
      </c>
      <c r="AA9" s="8">
        <f t="shared" si="0"/>
        <v>5.2307692307692308</v>
      </c>
      <c r="AB9" s="8">
        <f t="shared" si="0"/>
        <v>6.4406779661016946</v>
      </c>
      <c r="AC9" s="8">
        <f t="shared" si="0"/>
        <v>8.3582089552238799</v>
      </c>
      <c r="AD9" s="8">
        <f t="shared" si="0"/>
        <v>8.7999999999999989</v>
      </c>
      <c r="AE9" s="8">
        <f t="shared" si="0"/>
        <v>2.4347826086956523</v>
      </c>
      <c r="AF9" s="8">
        <f t="shared" si="0"/>
        <v>4.2448979591836737</v>
      </c>
      <c r="AG9" s="8">
        <f t="shared" si="0"/>
        <v>1.2307692307692306</v>
      </c>
    </row>
    <row r="10" spans="2:33" x14ac:dyDescent="0.3">
      <c r="B10" t="s">
        <v>7</v>
      </c>
      <c r="C10" s="11">
        <v>100</v>
      </c>
      <c r="D10" s="12">
        <v>1.9</v>
      </c>
      <c r="E10" s="5">
        <f>AC27</f>
        <v>81.092028296538501</v>
      </c>
      <c r="G10" t="s">
        <v>21</v>
      </c>
      <c r="H10" s="8">
        <f>SUMPRODUCT('V3'!X10:AG10,'V3'!$X$3:$AG$3)/$D$16</f>
        <v>6.8456320345086583</v>
      </c>
      <c r="I10" s="7">
        <f t="shared" si="1"/>
        <v>8.1705015579713797E-2</v>
      </c>
      <c r="K10" t="s">
        <v>21</v>
      </c>
      <c r="L10" s="9">
        <v>0.11707317073170732</v>
      </c>
      <c r="M10" s="9">
        <v>8.8888888888888892E-2</v>
      </c>
      <c r="N10" s="9">
        <v>7.8688524590163955E-2</v>
      </c>
      <c r="O10" s="9">
        <v>9.2307692307692313E-2</v>
      </c>
      <c r="P10" s="9">
        <v>8.1355932203389825E-2</v>
      </c>
      <c r="Q10" s="9">
        <v>7.1641791044776124E-2</v>
      </c>
      <c r="R10" s="9">
        <v>6.8571428571428575E-2</v>
      </c>
      <c r="S10" s="9">
        <v>0.10434782608695654</v>
      </c>
      <c r="T10" s="9">
        <v>9.7959183673469397E-2</v>
      </c>
      <c r="U10" s="9">
        <v>9.2307692307692313E-2</v>
      </c>
      <c r="W10" t="s">
        <v>21</v>
      </c>
      <c r="X10" s="8">
        <f t="shared" si="0"/>
        <v>6.4390243902439028</v>
      </c>
      <c r="Y10" s="8">
        <f t="shared" si="0"/>
        <v>5.7777777777777777</v>
      </c>
      <c r="Z10" s="8">
        <f t="shared" si="0"/>
        <v>5.9016393442622963</v>
      </c>
      <c r="AA10" s="8">
        <f t="shared" si="0"/>
        <v>7.8461538461538467</v>
      </c>
      <c r="AB10" s="8">
        <f t="shared" si="0"/>
        <v>7.7288135593220337</v>
      </c>
      <c r="AC10" s="8">
        <f t="shared" si="0"/>
        <v>7.1641791044776122</v>
      </c>
      <c r="AD10" s="8">
        <f t="shared" si="0"/>
        <v>7.5428571428571436</v>
      </c>
      <c r="AE10" s="8">
        <f t="shared" si="0"/>
        <v>3.6521739130434789</v>
      </c>
      <c r="AF10" s="8">
        <f t="shared" si="0"/>
        <v>6.3673469387755111</v>
      </c>
      <c r="AG10" s="8">
        <f t="shared" si="0"/>
        <v>1.8461538461538463</v>
      </c>
    </row>
    <row r="11" spans="2:33" x14ac:dyDescent="0.3">
      <c r="B11" t="s">
        <v>8</v>
      </c>
      <c r="C11" s="11">
        <v>110</v>
      </c>
      <c r="D11" s="12">
        <v>2.5</v>
      </c>
      <c r="E11" s="5">
        <f>AD27</f>
        <v>79.689822949348965</v>
      </c>
      <c r="G11" t="s">
        <v>22</v>
      </c>
      <c r="H11" s="8">
        <f>SUMPRODUCT('V3'!X11:AG11,'V3'!$X$3:$AG$3)/$D$16</f>
        <v>13.939703656479812</v>
      </c>
      <c r="I11" s="7">
        <f t="shared" si="1"/>
        <v>0.16637524463597955</v>
      </c>
      <c r="K11" t="s">
        <v>22</v>
      </c>
      <c r="L11" s="9">
        <v>0.29268292682926833</v>
      </c>
      <c r="M11" s="9">
        <v>0.31111111111111106</v>
      </c>
      <c r="N11" s="9">
        <v>0.27540983606557379</v>
      </c>
      <c r="O11" s="9">
        <v>0.18461538461538463</v>
      </c>
      <c r="P11" s="9">
        <v>0.16271186440677965</v>
      </c>
      <c r="Q11" s="9">
        <v>7.1641791044776124E-2</v>
      </c>
      <c r="R11" s="9">
        <v>0.10285714285714286</v>
      </c>
      <c r="S11" s="9">
        <v>0.10434782608695654</v>
      </c>
      <c r="T11" s="9">
        <v>0.14693877551020407</v>
      </c>
      <c r="U11" s="9">
        <v>0.18461538461538463</v>
      </c>
      <c r="W11" t="s">
        <v>22</v>
      </c>
      <c r="X11" s="8">
        <f t="shared" si="0"/>
        <v>16.09756097560976</v>
      </c>
      <c r="Y11" s="8">
        <f t="shared" si="0"/>
        <v>20.222222222222218</v>
      </c>
      <c r="Z11" s="8">
        <f t="shared" si="0"/>
        <v>20.655737704918035</v>
      </c>
      <c r="AA11" s="8">
        <f t="shared" si="0"/>
        <v>15.692307692307693</v>
      </c>
      <c r="AB11" s="8">
        <f t="shared" si="0"/>
        <v>15.457627118644067</v>
      </c>
      <c r="AC11" s="8">
        <f t="shared" si="0"/>
        <v>7.1641791044776122</v>
      </c>
      <c r="AD11" s="8">
        <f t="shared" si="0"/>
        <v>11.314285714285715</v>
      </c>
      <c r="AE11" s="8">
        <f t="shared" si="0"/>
        <v>3.6521739130434789</v>
      </c>
      <c r="AF11" s="8">
        <f t="shared" si="0"/>
        <v>9.5510204081632644</v>
      </c>
      <c r="AG11" s="8">
        <f t="shared" si="0"/>
        <v>3.6923076923076925</v>
      </c>
    </row>
    <row r="12" spans="2:33" x14ac:dyDescent="0.3">
      <c r="B12" t="s">
        <v>9</v>
      </c>
      <c r="C12" s="11">
        <v>35</v>
      </c>
      <c r="D12" s="12">
        <v>0.5</v>
      </c>
      <c r="E12" s="5">
        <f>AE27</f>
        <v>34.103360493304265</v>
      </c>
      <c r="G12" t="s">
        <v>23</v>
      </c>
      <c r="H12" s="8">
        <f>SUMPRODUCT('V3'!X12:AG12,'V3'!$X$3:$AG$3)/$D$16</f>
        <v>16.884347165263137</v>
      </c>
      <c r="I12" s="7">
        <f t="shared" si="1"/>
        <v>0.20152059608768272</v>
      </c>
      <c r="K12" t="s">
        <v>23</v>
      </c>
      <c r="L12" s="9">
        <v>0.11707317073170732</v>
      </c>
      <c r="M12" s="9">
        <v>0.13333333333333333</v>
      </c>
      <c r="N12" s="9">
        <v>0.15737704918032791</v>
      </c>
      <c r="O12" s="9">
        <v>0.18461538461538463</v>
      </c>
      <c r="P12" s="9">
        <v>0.20338983050847459</v>
      </c>
      <c r="Q12" s="9">
        <v>0.2507462686567164</v>
      </c>
      <c r="R12" s="9">
        <v>0.24</v>
      </c>
      <c r="S12" s="9">
        <v>0.20869565217391309</v>
      </c>
      <c r="T12" s="9">
        <v>0.19591836734693879</v>
      </c>
      <c r="U12" s="9">
        <v>0.18461538461538463</v>
      </c>
      <c r="W12" t="s">
        <v>23</v>
      </c>
      <c r="X12" s="8">
        <f t="shared" si="0"/>
        <v>6.4390243902439028</v>
      </c>
      <c r="Y12" s="8">
        <f t="shared" si="0"/>
        <v>8.6666666666666661</v>
      </c>
      <c r="Z12" s="8">
        <f t="shared" si="0"/>
        <v>11.803278688524593</v>
      </c>
      <c r="AA12" s="8">
        <f t="shared" si="0"/>
        <v>15.692307692307693</v>
      </c>
      <c r="AB12" s="8">
        <f t="shared" si="0"/>
        <v>19.322033898305087</v>
      </c>
      <c r="AC12" s="8">
        <f t="shared" si="0"/>
        <v>25.07462686567164</v>
      </c>
      <c r="AD12" s="8">
        <f t="shared" si="0"/>
        <v>26.4</v>
      </c>
      <c r="AE12" s="8">
        <f t="shared" si="0"/>
        <v>7.3043478260869579</v>
      </c>
      <c r="AF12" s="8">
        <f t="shared" si="0"/>
        <v>12.734693877551022</v>
      </c>
      <c r="AG12" s="8">
        <f t="shared" si="0"/>
        <v>3.6923076923076925</v>
      </c>
    </row>
    <row r="13" spans="2:33" x14ac:dyDescent="0.3">
      <c r="B13" t="s">
        <v>10</v>
      </c>
      <c r="C13" s="11">
        <v>65</v>
      </c>
      <c r="D13" s="12">
        <v>1</v>
      </c>
      <c r="E13" s="5">
        <f>AF27</f>
        <v>58.067365336529797</v>
      </c>
      <c r="G13" t="s">
        <v>25</v>
      </c>
      <c r="H13" s="8">
        <f>SUMPRODUCT('V3'!X13:AG13,'V3'!$X$3:$AG$3)/$D$16</f>
        <v>7.7060127054357386</v>
      </c>
      <c r="I13" s="7">
        <f t="shared" si="1"/>
        <v>9.1973960180915582E-2</v>
      </c>
      <c r="K13" t="s">
        <v>25</v>
      </c>
      <c r="L13" s="9">
        <v>0.1024390243902439</v>
      </c>
      <c r="M13" s="9">
        <v>0.11111111111111112</v>
      </c>
      <c r="N13" s="9">
        <v>0.10819672131147545</v>
      </c>
      <c r="O13" s="9">
        <v>9.2307692307692313E-2</v>
      </c>
      <c r="P13" s="9">
        <v>9.152542372881356E-2</v>
      </c>
      <c r="Q13" s="9">
        <v>8.0597014925373148E-2</v>
      </c>
      <c r="R13" s="9">
        <v>8.5714285714285729E-2</v>
      </c>
      <c r="S13" s="9">
        <v>7.8260869565217425E-2</v>
      </c>
      <c r="T13" s="9">
        <v>8.5714285714285715E-2</v>
      </c>
      <c r="U13" s="9">
        <v>9.2307692307692313E-2</v>
      </c>
      <c r="W13" t="s">
        <v>25</v>
      </c>
      <c r="X13" s="8">
        <f t="shared" si="0"/>
        <v>5.6341463414634143</v>
      </c>
      <c r="Y13" s="8">
        <f t="shared" si="0"/>
        <v>7.2222222222222223</v>
      </c>
      <c r="Z13" s="8">
        <f t="shared" si="0"/>
        <v>8.1147540983606596</v>
      </c>
      <c r="AA13" s="8">
        <f t="shared" si="0"/>
        <v>7.8461538461538467</v>
      </c>
      <c r="AB13" s="8">
        <f t="shared" si="0"/>
        <v>8.6949152542372889</v>
      </c>
      <c r="AC13" s="8">
        <f t="shared" si="0"/>
        <v>8.0597014925373145</v>
      </c>
      <c r="AD13" s="8">
        <f t="shared" si="0"/>
        <v>9.4285714285714306</v>
      </c>
      <c r="AE13" s="8">
        <f t="shared" si="0"/>
        <v>2.7391304347826098</v>
      </c>
      <c r="AF13" s="8">
        <f t="shared" si="0"/>
        <v>5.5714285714285712</v>
      </c>
      <c r="AG13" s="8">
        <f t="shared" si="0"/>
        <v>1.8461538461538463</v>
      </c>
    </row>
    <row r="14" spans="2:33" x14ac:dyDescent="0.3">
      <c r="B14" t="s">
        <v>11</v>
      </c>
      <c r="C14" s="11">
        <v>20</v>
      </c>
      <c r="D14" s="12">
        <v>0.1</v>
      </c>
      <c r="E14" s="5">
        <f>AG27</f>
        <v>19.969387302534965</v>
      </c>
      <c r="G14" t="s">
        <v>26</v>
      </c>
      <c r="H14" s="8">
        <f>SUMPRODUCT('V3'!X14:AG14,'V3'!$X$3:$AG$3)/$D$16</f>
        <v>10.268448051762984</v>
      </c>
      <c r="I14" s="7">
        <f t="shared" si="1"/>
        <v>0.12255752336957065</v>
      </c>
      <c r="K14" t="s">
        <v>26</v>
      </c>
      <c r="L14" s="9">
        <v>0.17560975609756097</v>
      </c>
      <c r="M14" s="9">
        <v>0.13333333333333333</v>
      </c>
      <c r="N14" s="9">
        <v>0.11803278688524592</v>
      </c>
      <c r="O14" s="9">
        <v>0.13846153846153844</v>
      </c>
      <c r="P14" s="9">
        <v>0.12203389830508472</v>
      </c>
      <c r="Q14" s="9">
        <v>0.10746268656716418</v>
      </c>
      <c r="R14" s="9">
        <v>0.10285714285714286</v>
      </c>
      <c r="S14" s="9">
        <v>0.15652173913043479</v>
      </c>
      <c r="T14" s="9">
        <v>0.14693877551020407</v>
      </c>
      <c r="U14" s="9">
        <v>0.13846153846153844</v>
      </c>
      <c r="W14" t="s">
        <v>26</v>
      </c>
      <c r="X14" s="8">
        <f t="shared" si="0"/>
        <v>9.6585365853658534</v>
      </c>
      <c r="Y14" s="8">
        <f t="shared" si="0"/>
        <v>8.6666666666666661</v>
      </c>
      <c r="Z14" s="8">
        <f t="shared" si="0"/>
        <v>8.8524590163934445</v>
      </c>
      <c r="AA14" s="8">
        <f t="shared" si="0"/>
        <v>11.769230769230768</v>
      </c>
      <c r="AB14" s="8">
        <f t="shared" si="0"/>
        <v>11.593220338983048</v>
      </c>
      <c r="AC14" s="8">
        <f t="shared" si="0"/>
        <v>10.746268656716417</v>
      </c>
      <c r="AD14" s="8">
        <f t="shared" si="0"/>
        <v>11.314285714285715</v>
      </c>
      <c r="AE14" s="8">
        <f t="shared" si="0"/>
        <v>5.4782608695652177</v>
      </c>
      <c r="AF14" s="8">
        <f t="shared" si="0"/>
        <v>9.5510204081632644</v>
      </c>
      <c r="AG14" s="8">
        <f t="shared" si="0"/>
        <v>2.7692307692307687</v>
      </c>
    </row>
    <row r="15" spans="2:33" x14ac:dyDescent="0.3">
      <c r="G15" s="3"/>
      <c r="L15" s="6"/>
      <c r="M15" s="6"/>
      <c r="N15" s="6"/>
      <c r="O15" s="6"/>
      <c r="P15" s="6"/>
      <c r="Q15" s="6"/>
      <c r="R15" s="6"/>
      <c r="S15" s="6"/>
      <c r="T15" s="6"/>
      <c r="U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2:33" x14ac:dyDescent="0.3">
      <c r="C16" t="s">
        <v>13</v>
      </c>
      <c r="D16" s="2">
        <f>SUM(D5:D14)</f>
        <v>14.4</v>
      </c>
      <c r="G16" s="3"/>
      <c r="H16" s="3" t="s">
        <v>34</v>
      </c>
      <c r="I16" s="3" t="s">
        <v>31</v>
      </c>
      <c r="X16"/>
      <c r="Y16"/>
      <c r="Z16"/>
      <c r="AA16"/>
      <c r="AB16"/>
      <c r="AC16"/>
      <c r="AD16"/>
      <c r="AE16"/>
      <c r="AF16"/>
      <c r="AG16"/>
    </row>
    <row r="17" spans="3:33" x14ac:dyDescent="0.3">
      <c r="C17" t="s">
        <v>14</v>
      </c>
      <c r="D17" s="2">
        <f>SUMPRODUCT(C5:C14,D5:D14)/D16</f>
        <v>83.784722222222214</v>
      </c>
      <c r="G17" s="3"/>
      <c r="H17" s="3" t="s">
        <v>29</v>
      </c>
      <c r="I17" s="3" t="s">
        <v>30</v>
      </c>
      <c r="K17" s="15" t="s">
        <v>36</v>
      </c>
      <c r="L17" s="3" t="s">
        <v>2</v>
      </c>
      <c r="M17" s="3" t="s">
        <v>3</v>
      </c>
      <c r="N17" s="3" t="s">
        <v>4</v>
      </c>
      <c r="O17" s="3" t="s">
        <v>5</v>
      </c>
      <c r="P17" s="3" t="s">
        <v>6</v>
      </c>
      <c r="Q17" s="3" t="s">
        <v>7</v>
      </c>
      <c r="R17" s="3" t="s">
        <v>8</v>
      </c>
      <c r="S17" s="3" t="s">
        <v>9</v>
      </c>
      <c r="T17" s="3" t="s">
        <v>10</v>
      </c>
      <c r="U17" s="3" t="s">
        <v>11</v>
      </c>
      <c r="W17" s="15" t="s">
        <v>36</v>
      </c>
      <c r="X17" s="3" t="s">
        <v>2</v>
      </c>
      <c r="Y17" s="3" t="s">
        <v>3</v>
      </c>
      <c r="Z17" s="3" t="s">
        <v>4</v>
      </c>
      <c r="AA17" s="3" t="s">
        <v>5</v>
      </c>
      <c r="AB17" s="3" t="s">
        <v>6</v>
      </c>
      <c r="AC17" s="3" t="s">
        <v>7</v>
      </c>
      <c r="AD17" s="3" t="s">
        <v>8</v>
      </c>
      <c r="AE17" s="3" t="s">
        <v>9</v>
      </c>
      <c r="AF17" s="3" t="s">
        <v>10</v>
      </c>
      <c r="AG17" s="3" t="s">
        <v>11</v>
      </c>
    </row>
    <row r="18" spans="3:33" x14ac:dyDescent="0.3">
      <c r="G18" t="s">
        <v>19</v>
      </c>
      <c r="H18" s="8">
        <f>SUMPRODUCT('V3'!X18:AG18,'V3'!$X$3:$AG$3)/$D$16</f>
        <v>13.390713706253518</v>
      </c>
      <c r="I18" s="7">
        <f>H18/$D$19</f>
        <v>0.19977857166395563</v>
      </c>
      <c r="K18" t="s">
        <v>19</v>
      </c>
      <c r="L18" s="18">
        <f>X18/X$27</f>
        <v>0.12452632162147813</v>
      </c>
      <c r="M18" s="18">
        <f t="shared" ref="M18:U25" si="2">Y18/Y$27</f>
        <v>0.13723639650648636</v>
      </c>
      <c r="N18" s="18">
        <f t="shared" si="2"/>
        <v>0.15537474794931139</v>
      </c>
      <c r="O18" s="18">
        <f t="shared" si="2"/>
        <v>0.14598675713025325</v>
      </c>
      <c r="P18" s="18">
        <f t="shared" si="2"/>
        <v>0.21152127651082778</v>
      </c>
      <c r="Q18" s="18">
        <f t="shared" si="2"/>
        <v>0.26891827214272468</v>
      </c>
      <c r="R18" s="18">
        <f t="shared" si="2"/>
        <v>0.24729449718302721</v>
      </c>
      <c r="S18" s="18">
        <f t="shared" si="2"/>
        <v>0.20931059522582349</v>
      </c>
      <c r="T18" s="18">
        <f t="shared" si="2"/>
        <v>0.17644671337923432</v>
      </c>
      <c r="U18" s="18">
        <f t="shared" si="2"/>
        <v>0.18475160560000858</v>
      </c>
      <c r="W18" t="s">
        <v>19</v>
      </c>
      <c r="X18" s="8">
        <f>X7*(1-L30)</f>
        <v>5.7920705504332002</v>
      </c>
      <c r="Y18" s="8">
        <f t="shared" ref="Y18:AG18" si="3">Y7*(1-M30)</f>
        <v>8.2224038929600791</v>
      </c>
      <c r="Z18" s="8">
        <f t="shared" si="3"/>
        <v>8.7268398763566228</v>
      </c>
      <c r="AA18" s="8">
        <f t="shared" si="3"/>
        <v>9.9662715228845471</v>
      </c>
      <c r="AB18" s="8">
        <f t="shared" si="3"/>
        <v>16.365630928128098</v>
      </c>
      <c r="AC18" s="8">
        <f t="shared" si="3"/>
        <v>21.807128134054071</v>
      </c>
      <c r="AD18" s="8">
        <f t="shared" si="3"/>
        <v>19.706854696863715</v>
      </c>
      <c r="AE18" s="8">
        <f t="shared" si="3"/>
        <v>7.1381946840543495</v>
      </c>
      <c r="AF18" s="8">
        <f t="shared" si="3"/>
        <v>10.245795768221958</v>
      </c>
      <c r="AG18" s="8">
        <f t="shared" si="3"/>
        <v>3.689376366991759</v>
      </c>
    </row>
    <row r="19" spans="3:33" x14ac:dyDescent="0.3">
      <c r="C19" t="s">
        <v>17</v>
      </c>
      <c r="D19" s="2">
        <f>SUMPRODUCT(E5:E14,D5:D14)/D16</f>
        <v>67.027777777778013</v>
      </c>
      <c r="G19" t="s">
        <v>20</v>
      </c>
      <c r="H19" s="8">
        <f>SUMPRODUCT('V3'!X19:AG19,'V3'!$X$3:$AG$3)/$D$16</f>
        <v>4.0851720336487167</v>
      </c>
      <c r="I19" s="7">
        <f t="shared" ref="I19:I25" si="4">H19/$D$19</f>
        <v>6.0947448492065182E-2</v>
      </c>
      <c r="K19" t="s">
        <v>20</v>
      </c>
      <c r="L19" s="18">
        <f t="shared" ref="L19:L25" si="5">X19/X$27</f>
        <v>4.3776427407430776E-2</v>
      </c>
      <c r="M19" s="18">
        <f t="shared" si="2"/>
        <v>4.5124281348371181E-2</v>
      </c>
      <c r="N19" s="18">
        <f t="shared" si="2"/>
        <v>5.8448854544831043E-2</v>
      </c>
      <c r="O19" s="18">
        <f t="shared" si="2"/>
        <v>5.2833355481464978E-2</v>
      </c>
      <c r="P19" s="18">
        <f t="shared" si="2"/>
        <v>6.1479961096975073E-2</v>
      </c>
      <c r="Q19" s="18">
        <f t="shared" si="2"/>
        <v>6.4507551018001222E-2</v>
      </c>
      <c r="R19" s="18">
        <f t="shared" si="2"/>
        <v>7.3414578407171541E-2</v>
      </c>
      <c r="S19" s="18">
        <f t="shared" si="2"/>
        <v>6.9137695642123131E-2</v>
      </c>
      <c r="T19" s="18">
        <f t="shared" si="2"/>
        <v>6.4841169748674501E-2</v>
      </c>
      <c r="U19" s="18">
        <f t="shared" si="2"/>
        <v>6.1415220452718786E-2</v>
      </c>
      <c r="W19" t="s">
        <v>20</v>
      </c>
      <c r="X19" s="8">
        <f t="shared" ref="X19:X25" si="6">X8*(1-L31)</f>
        <v>2.0361651471605309</v>
      </c>
      <c r="Y19" s="8">
        <f t="shared" ref="Y19:Y25" si="7">Y8*(1-M31)</f>
        <v>2.7035835687243268</v>
      </c>
      <c r="Z19" s="8">
        <f t="shared" ref="Z19:Z25" si="8">Z8*(1-N31)</f>
        <v>3.2828616059000995</v>
      </c>
      <c r="AA19" s="8">
        <f t="shared" ref="AA19:AA25" si="9">AA8*(1-O31)</f>
        <v>3.6068447340299321</v>
      </c>
      <c r="AB19" s="8">
        <f t="shared" ref="AB19:AB25" si="10">AB8*(1-P31)</f>
        <v>4.7567713725350096</v>
      </c>
      <c r="AC19" s="8">
        <f t="shared" ref="AC19:AC25" si="11">AC8*(1-Q31)</f>
        <v>5.2310481524921562</v>
      </c>
      <c r="AD19" s="8">
        <f t="shared" ref="AD19:AD25" si="12">AD8*(1-R31)</f>
        <v>5.8503947551685975</v>
      </c>
      <c r="AE19" s="8">
        <f t="shared" ref="AE19:AE25" si="13">AE8*(1-S31)</f>
        <v>2.3578277581596763</v>
      </c>
      <c r="AF19" s="8">
        <f t="shared" ref="AF19:AF25" si="14">AF8*(1-T31)</f>
        <v>3.7651558926442266</v>
      </c>
      <c r="AG19" s="8">
        <f t="shared" ref="AG19:AG25" si="15">AG8*(1-U31)</f>
        <v>1.2264243234909082</v>
      </c>
    </row>
    <row r="20" spans="3:33" x14ac:dyDescent="0.3">
      <c r="C20" t="s">
        <v>18</v>
      </c>
      <c r="D20" s="4">
        <f>(D17-D19)/D17</f>
        <v>0.19999999999999712</v>
      </c>
      <c r="G20" t="s">
        <v>24</v>
      </c>
      <c r="H20" s="8">
        <f>SUMPRODUCT('V3'!X20:AG20,'V3'!$X$3:$AG$3)/$D$16</f>
        <v>3.2309464272942017</v>
      </c>
      <c r="I20" s="7">
        <f t="shared" si="4"/>
        <v>4.8203096304430523E-2</v>
      </c>
      <c r="K20" t="s">
        <v>24</v>
      </c>
      <c r="L20" s="18">
        <f t="shared" si="5"/>
        <v>4.1515821365650928E-2</v>
      </c>
      <c r="M20" s="18">
        <f t="shared" si="2"/>
        <v>4.2280915188691502E-2</v>
      </c>
      <c r="N20" s="18">
        <f t="shared" si="2"/>
        <v>5.1083259516131026E-2</v>
      </c>
      <c r="O20" s="18">
        <f t="shared" si="2"/>
        <v>4.2360028107545432E-2</v>
      </c>
      <c r="P20" s="18">
        <f t="shared" si="2"/>
        <v>4.7078705784397649E-2</v>
      </c>
      <c r="Q20" s="18">
        <f t="shared" si="2"/>
        <v>4.5288483316115402E-2</v>
      </c>
      <c r="R20" s="18">
        <f t="shared" si="2"/>
        <v>5.2366531308906748E-2</v>
      </c>
      <c r="S20" s="18">
        <f t="shared" si="2"/>
        <v>6.8023599684172528E-2</v>
      </c>
      <c r="T20" s="18">
        <f t="shared" si="2"/>
        <v>6.0805568238805008E-2</v>
      </c>
      <c r="U20" s="18">
        <f t="shared" si="2"/>
        <v>6.141619350680054E-2</v>
      </c>
      <c r="W20" t="s">
        <v>24</v>
      </c>
      <c r="X20" s="8">
        <f t="shared" si="6"/>
        <v>1.9310179822059204</v>
      </c>
      <c r="Y20" s="8">
        <f t="shared" si="7"/>
        <v>2.5332256638564576</v>
      </c>
      <c r="Z20" s="8">
        <f t="shared" si="8"/>
        <v>2.8691626666714209</v>
      </c>
      <c r="AA20" s="8">
        <f t="shared" si="9"/>
        <v>2.8918482068900699</v>
      </c>
      <c r="AB20" s="8">
        <f t="shared" si="10"/>
        <v>3.6425306056714386</v>
      </c>
      <c r="AC20" s="8">
        <f t="shared" si="11"/>
        <v>3.6725349705777419</v>
      </c>
      <c r="AD20" s="8">
        <f t="shared" si="12"/>
        <v>4.1730796084783179</v>
      </c>
      <c r="AE20" s="8">
        <f t="shared" si="13"/>
        <v>2.3198333420815538</v>
      </c>
      <c r="AF20" s="8">
        <f t="shared" si="14"/>
        <v>3.5308191454179831</v>
      </c>
      <c r="AG20" s="8">
        <f t="shared" si="15"/>
        <v>1.2264437547847331</v>
      </c>
    </row>
    <row r="21" spans="3:33" x14ac:dyDescent="0.3">
      <c r="G21" t="s">
        <v>21</v>
      </c>
      <c r="H21" s="8">
        <f>SUMPRODUCT('V3'!X21:AG21,'V3'!$X$3:$AG$3)/$D$16</f>
        <v>4.9504105278843173</v>
      </c>
      <c r="I21" s="7">
        <f t="shared" si="4"/>
        <v>7.3856104021481475E-2</v>
      </c>
      <c r="K21" t="s">
        <v>21</v>
      </c>
      <c r="L21" s="18">
        <f t="shared" si="5"/>
        <v>0.10380995134997263</v>
      </c>
      <c r="M21" s="18">
        <f t="shared" si="2"/>
        <v>7.6890275148698992E-2</v>
      </c>
      <c r="N21" s="18">
        <f t="shared" si="2"/>
        <v>7.1356575871944411E-2</v>
      </c>
      <c r="O21" s="18">
        <f t="shared" si="2"/>
        <v>7.6108378217561931E-2</v>
      </c>
      <c r="P21" s="18">
        <f t="shared" si="2"/>
        <v>6.479878407692953E-2</v>
      </c>
      <c r="Q21" s="18">
        <f t="shared" si="2"/>
        <v>5.5506993319779437E-2</v>
      </c>
      <c r="R21" s="18">
        <f t="shared" si="2"/>
        <v>7.9760832528369727E-2</v>
      </c>
      <c r="S21" s="18">
        <f t="shared" si="2"/>
        <v>0.10100861743539082</v>
      </c>
      <c r="T21" s="18">
        <f t="shared" si="2"/>
        <v>8.7860142431680791E-2</v>
      </c>
      <c r="U21" s="18">
        <f t="shared" si="2"/>
        <v>9.2162327759055779E-2</v>
      </c>
      <c r="W21" t="s">
        <v>21</v>
      </c>
      <c r="X21" s="8">
        <f t="shared" si="6"/>
        <v>4.8284937210605978</v>
      </c>
      <c r="Y21" s="8">
        <f t="shared" si="7"/>
        <v>4.6068165137486163</v>
      </c>
      <c r="Z21" s="8">
        <f t="shared" si="8"/>
        <v>4.0078418145701722</v>
      </c>
      <c r="AA21" s="8">
        <f t="shared" si="9"/>
        <v>5.1957915731071775</v>
      </c>
      <c r="AB21" s="8">
        <f t="shared" si="10"/>
        <v>5.0135523115576834</v>
      </c>
      <c r="AC21" s="8">
        <f t="shared" si="11"/>
        <v>4.5011746729433275</v>
      </c>
      <c r="AD21" s="8">
        <f t="shared" si="12"/>
        <v>6.3561266224784578</v>
      </c>
      <c r="AE21" s="8">
        <f t="shared" si="13"/>
        <v>3.4447332933293917</v>
      </c>
      <c r="AF21" s="8">
        <f t="shared" si="14"/>
        <v>5.101806989099952</v>
      </c>
      <c r="AG21" s="8">
        <f t="shared" si="15"/>
        <v>1.8404252177237543</v>
      </c>
    </row>
    <row r="22" spans="3:33" x14ac:dyDescent="0.3">
      <c r="G22" t="s">
        <v>22</v>
      </c>
      <c r="H22" s="8">
        <f>SUMPRODUCT('V3'!X22:AG22,'V3'!$X$3:$AG$3)/$D$16</f>
        <v>10.896079500879443</v>
      </c>
      <c r="I22" s="7">
        <f t="shared" si="4"/>
        <v>0.1625606556285365</v>
      </c>
      <c r="K22" t="s">
        <v>22</v>
      </c>
      <c r="L22" s="18">
        <f t="shared" si="5"/>
        <v>0.26090402268883495</v>
      </c>
      <c r="M22" s="18">
        <f t="shared" si="2"/>
        <v>0.31334412762475566</v>
      </c>
      <c r="N22" s="18">
        <f t="shared" si="2"/>
        <v>0.20285899717537767</v>
      </c>
      <c r="O22" s="18">
        <f t="shared" si="2"/>
        <v>0.19700741654631504</v>
      </c>
      <c r="P22" s="18">
        <f t="shared" si="2"/>
        <v>0.1541224501697335</v>
      </c>
      <c r="Q22" s="18">
        <f t="shared" si="2"/>
        <v>7.1353894984659202E-2</v>
      </c>
      <c r="R22" s="18">
        <f t="shared" si="2"/>
        <v>0.11491346830652124</v>
      </c>
      <c r="S22" s="18">
        <f t="shared" si="2"/>
        <v>0.10505422326781096</v>
      </c>
      <c r="T22" s="18">
        <f t="shared" si="2"/>
        <v>0.16380970424577473</v>
      </c>
      <c r="U22" s="18">
        <f t="shared" si="2"/>
        <v>0.18488434560729824</v>
      </c>
      <c r="W22" t="s">
        <v>22</v>
      </c>
      <c r="X22" s="8">
        <f t="shared" si="6"/>
        <v>12.135382195734199</v>
      </c>
      <c r="Y22" s="8">
        <f t="shared" si="7"/>
        <v>18.773751281761452</v>
      </c>
      <c r="Z22" s="8">
        <f t="shared" si="8"/>
        <v>11.393859099969966</v>
      </c>
      <c r="AA22" s="8">
        <f t="shared" si="9"/>
        <v>13.449366531039317</v>
      </c>
      <c r="AB22" s="8">
        <f t="shared" si="10"/>
        <v>11.924621384778543</v>
      </c>
      <c r="AC22" s="8">
        <f t="shared" si="11"/>
        <v>5.7862320711642212</v>
      </c>
      <c r="AD22" s="8">
        <f t="shared" si="12"/>
        <v>9.1574339438423014</v>
      </c>
      <c r="AE22" s="8">
        <f t="shared" si="13"/>
        <v>3.5827020474462299</v>
      </c>
      <c r="AF22" s="8">
        <f t="shared" si="14"/>
        <v>9.5119979421082981</v>
      </c>
      <c r="AG22" s="8">
        <f t="shared" si="15"/>
        <v>3.692027103607868</v>
      </c>
    </row>
    <row r="23" spans="3:33" x14ac:dyDescent="0.3">
      <c r="G23" t="s">
        <v>23</v>
      </c>
      <c r="H23" s="8">
        <f>SUMPRODUCT('V3'!X23:AG23,'V3'!$X$3:$AG$3)/$D$16</f>
        <v>15.537143804709437</v>
      </c>
      <c r="I23" s="7">
        <f t="shared" si="4"/>
        <v>0.23180156525882212</v>
      </c>
      <c r="K23" t="s">
        <v>23</v>
      </c>
      <c r="L23" s="18">
        <f t="shared" si="5"/>
        <v>0.13672480716249788</v>
      </c>
      <c r="M23" s="18">
        <f t="shared" si="2"/>
        <v>0.14465129261943024</v>
      </c>
      <c r="N23" s="18">
        <f t="shared" si="2"/>
        <v>0.19585753349087917</v>
      </c>
      <c r="O23" s="18">
        <f t="shared" si="2"/>
        <v>0.22986179681603916</v>
      </c>
      <c r="P23" s="18">
        <f t="shared" si="2"/>
        <v>0.24973140303768346</v>
      </c>
      <c r="Q23" s="18">
        <f t="shared" si="2"/>
        <v>0.30921115673811311</v>
      </c>
      <c r="R23" s="18">
        <f t="shared" si="2"/>
        <v>0.24729449645850474</v>
      </c>
      <c r="S23" s="18">
        <f t="shared" si="2"/>
        <v>0.21234757966416873</v>
      </c>
      <c r="T23" s="18">
        <f t="shared" si="2"/>
        <v>0.20170164166247448</v>
      </c>
      <c r="U23" s="18">
        <f t="shared" si="2"/>
        <v>0.18475317557660015</v>
      </c>
      <c r="W23" t="s">
        <v>23</v>
      </c>
      <c r="X23" s="8">
        <f t="shared" si="6"/>
        <v>6.3594565290923439</v>
      </c>
      <c r="Y23" s="8">
        <f t="shared" si="7"/>
        <v>8.6666611907104087</v>
      </c>
      <c r="Z23" s="8">
        <f t="shared" si="8"/>
        <v>11.000612106612477</v>
      </c>
      <c r="AA23" s="8">
        <f t="shared" si="9"/>
        <v>15.692280072793139</v>
      </c>
      <c r="AB23" s="8">
        <f t="shared" si="10"/>
        <v>19.321989923170314</v>
      </c>
      <c r="AC23" s="8">
        <f t="shared" si="11"/>
        <v>25.074559871812472</v>
      </c>
      <c r="AD23" s="8">
        <f t="shared" si="12"/>
        <v>19.706854639126647</v>
      </c>
      <c r="AE23" s="8">
        <f t="shared" si="13"/>
        <v>7.2417660591677917</v>
      </c>
      <c r="AF23" s="8">
        <f t="shared" si="14"/>
        <v>11.712282915392725</v>
      </c>
      <c r="AG23" s="8">
        <f t="shared" si="15"/>
        <v>3.6894077184623719</v>
      </c>
    </row>
    <row r="24" spans="3:33" x14ac:dyDescent="0.3">
      <c r="G24" t="s">
        <v>25</v>
      </c>
      <c r="H24" s="8">
        <f>SUMPRODUCT('V3'!X24:AG24,'V3'!$X$3:$AG$3)/$D$16</f>
        <v>5.6404818992699575</v>
      </c>
      <c r="I24" s="7">
        <f t="shared" si="4"/>
        <v>8.4151408360430072E-2</v>
      </c>
      <c r="K24" t="s">
        <v>25</v>
      </c>
      <c r="L24" s="18">
        <f t="shared" si="5"/>
        <v>0.10339733294758981</v>
      </c>
      <c r="M24" s="18">
        <f t="shared" si="2"/>
        <v>0.10398001408150753</v>
      </c>
      <c r="N24" s="18">
        <f t="shared" si="2"/>
        <v>0.11578375667457708</v>
      </c>
      <c r="O24" s="18">
        <f t="shared" si="2"/>
        <v>8.5783750670743758E-2</v>
      </c>
      <c r="P24" s="18">
        <f t="shared" si="2"/>
        <v>7.541040816545666E-2</v>
      </c>
      <c r="Q24" s="18">
        <f t="shared" si="2"/>
        <v>7.0146211041451079E-2</v>
      </c>
      <c r="R24" s="18">
        <f t="shared" si="2"/>
        <v>7.1228784398046488E-2</v>
      </c>
      <c r="S24" s="18">
        <f t="shared" si="2"/>
        <v>7.7680777606404836E-2</v>
      </c>
      <c r="T24" s="18">
        <f t="shared" si="2"/>
        <v>8.6204785253015795E-2</v>
      </c>
      <c r="U24" s="18">
        <f t="shared" si="2"/>
        <v>9.2168119808175242E-2</v>
      </c>
      <c r="W24" t="s">
        <v>25</v>
      </c>
      <c r="X24" s="8">
        <f t="shared" si="6"/>
        <v>4.8093016750265631</v>
      </c>
      <c r="Y24" s="8">
        <f t="shared" si="7"/>
        <v>6.2298755602594262</v>
      </c>
      <c r="Z24" s="8">
        <f t="shared" si="8"/>
        <v>6.50315651750378</v>
      </c>
      <c r="AA24" s="8">
        <f t="shared" si="9"/>
        <v>5.8563130536097727</v>
      </c>
      <c r="AB24" s="8">
        <f t="shared" si="10"/>
        <v>5.8345851941385458</v>
      </c>
      <c r="AC24" s="8">
        <f t="shared" si="11"/>
        <v>5.6882985306683125</v>
      </c>
      <c r="AD24" s="8">
        <f t="shared" si="12"/>
        <v>5.6762092175776742</v>
      </c>
      <c r="AE24" s="8">
        <f t="shared" si="13"/>
        <v>2.6491755621114215</v>
      </c>
      <c r="AF24" s="8">
        <f t="shared" si="14"/>
        <v>5.0056847590439641</v>
      </c>
      <c r="AG24" s="8">
        <f t="shared" si="15"/>
        <v>1.8405408813958961</v>
      </c>
    </row>
    <row r="25" spans="3:33" x14ac:dyDescent="0.3">
      <c r="G25" t="s">
        <v>26</v>
      </c>
      <c r="H25" s="8">
        <f>SUMPRODUCT('V3'!X25:AG25,'V3'!$X$3:$AG$3)/$D$16</f>
        <v>9.2968298778384213</v>
      </c>
      <c r="I25" s="7">
        <f t="shared" si="4"/>
        <v>0.13870115027027849</v>
      </c>
      <c r="K25" t="s">
        <v>26</v>
      </c>
      <c r="L25" s="18">
        <f t="shared" si="5"/>
        <v>0.18534531545654506</v>
      </c>
      <c r="M25" s="18">
        <f t="shared" si="2"/>
        <v>0.13649269748205861</v>
      </c>
      <c r="N25" s="18">
        <f t="shared" si="2"/>
        <v>0.14923627477694815</v>
      </c>
      <c r="O25" s="18">
        <f t="shared" si="2"/>
        <v>0.17005851703007643</v>
      </c>
      <c r="P25" s="18">
        <f t="shared" si="2"/>
        <v>0.13585701115799628</v>
      </c>
      <c r="Q25" s="18">
        <f t="shared" si="2"/>
        <v>0.11506743743915575</v>
      </c>
      <c r="R25" s="18">
        <f t="shared" si="2"/>
        <v>0.11372681140945219</v>
      </c>
      <c r="S25" s="18">
        <f t="shared" si="2"/>
        <v>0.15743691147410563</v>
      </c>
      <c r="T25" s="18">
        <f t="shared" si="2"/>
        <v>0.15833027504034031</v>
      </c>
      <c r="U25" s="18">
        <f t="shared" si="2"/>
        <v>0.13844901168934268</v>
      </c>
      <c r="W25" t="s">
        <v>26</v>
      </c>
      <c r="X25" s="8">
        <f t="shared" si="6"/>
        <v>8.6209335451168148</v>
      </c>
      <c r="Y25" s="8">
        <f t="shared" si="7"/>
        <v>8.1778457880454241</v>
      </c>
      <c r="Z25" s="8">
        <f t="shared" si="8"/>
        <v>8.3820639512622748</v>
      </c>
      <c r="AA25" s="8">
        <f t="shared" si="9"/>
        <v>11.609610274366448</v>
      </c>
      <c r="AB25" s="8">
        <f t="shared" si="10"/>
        <v>10.511404527650592</v>
      </c>
      <c r="AC25" s="8">
        <f t="shared" si="11"/>
        <v>9.3310518928261921</v>
      </c>
      <c r="AD25" s="8">
        <f t="shared" si="12"/>
        <v>9.0628694658132449</v>
      </c>
      <c r="AE25" s="8">
        <f t="shared" si="13"/>
        <v>5.369127746953855</v>
      </c>
      <c r="AF25" s="8">
        <f t="shared" si="14"/>
        <v>9.1938219246006856</v>
      </c>
      <c r="AG25" s="8">
        <f t="shared" si="15"/>
        <v>2.7647419360776744</v>
      </c>
    </row>
    <row r="26" spans="3:33" x14ac:dyDescent="0.3">
      <c r="L26" s="6">
        <f>SUM(L18:L25)</f>
        <v>1.0000000000000002</v>
      </c>
      <c r="M26" s="6">
        <f t="shared" ref="M26:U26" si="16">SUM(M18:M25)</f>
        <v>1</v>
      </c>
      <c r="N26" s="6">
        <f t="shared" si="16"/>
        <v>1</v>
      </c>
      <c r="O26" s="6">
        <f t="shared" si="16"/>
        <v>1</v>
      </c>
      <c r="P26" s="6">
        <f t="shared" si="16"/>
        <v>1</v>
      </c>
      <c r="Q26" s="6">
        <f t="shared" si="16"/>
        <v>0.99999999999999967</v>
      </c>
      <c r="R26" s="6">
        <f t="shared" si="16"/>
        <v>0.99999999999999989</v>
      </c>
      <c r="S26" s="6">
        <f t="shared" si="16"/>
        <v>1</v>
      </c>
      <c r="T26" s="6">
        <f t="shared" si="16"/>
        <v>1</v>
      </c>
      <c r="U26" s="6">
        <f t="shared" si="16"/>
        <v>1</v>
      </c>
      <c r="W26" s="13"/>
      <c r="X26" s="7"/>
    </row>
    <row r="27" spans="3:33" x14ac:dyDescent="0.3">
      <c r="W27" s="13" t="s">
        <v>35</v>
      </c>
      <c r="X27" s="16">
        <f>SUM(X18:X25)</f>
        <v>46.512821345830162</v>
      </c>
      <c r="Y27" s="16">
        <f t="shared" ref="Y27:AG27" si="17">SUM(Y18:Y25)</f>
        <v>59.914163460066185</v>
      </c>
      <c r="Z27" s="16">
        <f t="shared" si="17"/>
        <v>56.166397638846817</v>
      </c>
      <c r="AA27" s="16">
        <f t="shared" si="17"/>
        <v>68.268325968720404</v>
      </c>
      <c r="AB27" s="16">
        <f t="shared" si="17"/>
        <v>77.371086247630231</v>
      </c>
      <c r="AC27" s="16">
        <f t="shared" si="17"/>
        <v>81.092028296538501</v>
      </c>
      <c r="AD27" s="16">
        <f t="shared" si="17"/>
        <v>79.689822949348965</v>
      </c>
      <c r="AE27" s="16">
        <f t="shared" si="17"/>
        <v>34.103360493304265</v>
      </c>
      <c r="AF27" s="16">
        <f t="shared" si="17"/>
        <v>58.067365336529797</v>
      </c>
      <c r="AG27" s="16">
        <f t="shared" si="17"/>
        <v>19.969387302534965</v>
      </c>
    </row>
    <row r="28" spans="3:33" x14ac:dyDescent="0.3">
      <c r="V28" s="1"/>
      <c r="W28" s="14"/>
      <c r="X28"/>
    </row>
    <row r="29" spans="3:33" x14ac:dyDescent="0.3">
      <c r="H29" t="s">
        <v>38</v>
      </c>
      <c r="I29" t="s">
        <v>37</v>
      </c>
      <c r="K29" s="15" t="s">
        <v>15</v>
      </c>
      <c r="L29" s="3" t="s">
        <v>2</v>
      </c>
      <c r="M29" s="3" t="s">
        <v>3</v>
      </c>
      <c r="N29" s="3" t="s">
        <v>4</v>
      </c>
      <c r="O29" s="3" t="s">
        <v>5</v>
      </c>
      <c r="P29" s="3" t="s">
        <v>6</v>
      </c>
      <c r="Q29" s="3" t="s">
        <v>7</v>
      </c>
      <c r="R29" s="3" t="s">
        <v>8</v>
      </c>
      <c r="S29" s="3" t="s">
        <v>9</v>
      </c>
      <c r="T29" s="3" t="s">
        <v>10</v>
      </c>
      <c r="U29" s="3" t="s">
        <v>11</v>
      </c>
    </row>
    <row r="30" spans="3:33" x14ac:dyDescent="0.3">
      <c r="G30">
        <v>50</v>
      </c>
      <c r="H30" s="21">
        <f>G30/100</f>
        <v>0.5</v>
      </c>
      <c r="I30" s="20">
        <f>(H7-H18)/H7</f>
        <v>0.20691551913817638</v>
      </c>
      <c r="K30" t="s">
        <v>19</v>
      </c>
      <c r="L30" s="19">
        <v>0.10047389178878335</v>
      </c>
      <c r="M30" s="19">
        <v>5.1261089273837004E-2</v>
      </c>
      <c r="N30" s="19">
        <v>0.26064273269756411</v>
      </c>
      <c r="O30" s="19">
        <v>0.36489446177696516</v>
      </c>
      <c r="P30" s="19">
        <v>0.15300682038635291</v>
      </c>
      <c r="Q30" s="19">
        <v>0.13031096132046252</v>
      </c>
      <c r="R30" s="19">
        <v>0.25352823117940476</v>
      </c>
      <c r="S30" s="19">
        <v>2.2747156349702421E-2</v>
      </c>
      <c r="T30" s="19">
        <v>0.19544231948257074</v>
      </c>
      <c r="U30" s="19">
        <v>7.9390060639864955E-4</v>
      </c>
    </row>
    <row r="31" spans="3:33" x14ac:dyDescent="0.3">
      <c r="G31">
        <v>30</v>
      </c>
      <c r="H31" s="21">
        <f>G31/100</f>
        <v>0.3</v>
      </c>
      <c r="I31" s="20">
        <f t="shared" ref="I31:I37" si="18">(H8-H19)/H8</f>
        <v>0.27414924717018779</v>
      </c>
      <c r="K31" t="s">
        <v>20</v>
      </c>
      <c r="L31" s="19">
        <v>5.1332147345661848E-2</v>
      </c>
      <c r="M31" s="19">
        <v>6.4144149287732821E-2</v>
      </c>
      <c r="N31" s="19">
        <v>0.16560600850039139</v>
      </c>
      <c r="O31" s="19">
        <v>0.31045615378839531</v>
      </c>
      <c r="P31" s="19">
        <v>0.26144865531693273</v>
      </c>
      <c r="Q31" s="19">
        <v>0.37414245318397404</v>
      </c>
      <c r="R31" s="19">
        <v>0.33518241418538658</v>
      </c>
      <c r="S31" s="19">
        <v>3.1606456470133097E-2</v>
      </c>
      <c r="T31" s="19">
        <v>0.11301615990592749</v>
      </c>
      <c r="U31" s="19">
        <v>3.5302371636368509E-3</v>
      </c>
    </row>
    <row r="32" spans="3:33" x14ac:dyDescent="0.3">
      <c r="G32">
        <v>50</v>
      </c>
      <c r="H32" s="21">
        <f>G32/100</f>
        <v>0.5</v>
      </c>
      <c r="I32" s="20">
        <f t="shared" si="18"/>
        <v>0.42592750628676451</v>
      </c>
      <c r="K32" t="s">
        <v>24</v>
      </c>
      <c r="L32" s="19">
        <v>0.10032116738133254</v>
      </c>
      <c r="M32" s="19">
        <v>0.12311419328045685</v>
      </c>
      <c r="N32" s="19">
        <v>0.27075448888768061</v>
      </c>
      <c r="O32" s="19">
        <v>0.44714666632983963</v>
      </c>
      <c r="P32" s="19">
        <v>0.43444919543522398</v>
      </c>
      <c r="Q32" s="19">
        <v>0.56060742316302015</v>
      </c>
      <c r="R32" s="19">
        <v>0.5257864081274638</v>
      </c>
      <c r="S32" s="19">
        <v>4.7211305930790447E-2</v>
      </c>
      <c r="T32" s="19">
        <v>0.16822048978134049</v>
      </c>
      <c r="U32" s="19">
        <v>3.5144492374042787E-3</v>
      </c>
    </row>
    <row r="33" spans="7:21" x14ac:dyDescent="0.3">
      <c r="G33">
        <v>30</v>
      </c>
      <c r="H33" s="21">
        <f>G33/100</f>
        <v>0.3</v>
      </c>
      <c r="I33" s="20">
        <f t="shared" si="18"/>
        <v>0.27685120921933537</v>
      </c>
      <c r="K33" t="s">
        <v>21</v>
      </c>
      <c r="L33" s="19">
        <v>0.25012029332013452</v>
      </c>
      <c r="M33" s="19">
        <v>0.20266637262043177</v>
      </c>
      <c r="N33" s="19">
        <v>0.32089347030894316</v>
      </c>
      <c r="O33" s="19">
        <v>0.3377912700941833</v>
      </c>
      <c r="P33" s="19">
        <v>0.3513166965309138</v>
      </c>
      <c r="Q33" s="19">
        <v>0.37171103523499399</v>
      </c>
      <c r="R33" s="19">
        <v>0.1573316977774773</v>
      </c>
      <c r="S33" s="19">
        <v>5.6799217302666696E-2</v>
      </c>
      <c r="T33" s="19">
        <v>0.1987546715836615</v>
      </c>
      <c r="U33" s="19">
        <v>3.1030070662998706E-3</v>
      </c>
    </row>
    <row r="34" spans="7:21" x14ac:dyDescent="0.3">
      <c r="G34">
        <v>30</v>
      </c>
      <c r="H34" s="21">
        <f>G34/100</f>
        <v>0.3</v>
      </c>
      <c r="I34" s="20">
        <f t="shared" si="18"/>
        <v>0.21834209898612539</v>
      </c>
      <c r="K34" t="s">
        <v>22</v>
      </c>
      <c r="L34" s="19">
        <v>0.24613534844681506</v>
      </c>
      <c r="M34" s="19">
        <v>7.1627683868938932E-2</v>
      </c>
      <c r="N34" s="19">
        <v>0.44839253563637477</v>
      </c>
      <c r="O34" s="19">
        <v>0.14293252498278861</v>
      </c>
      <c r="P34" s="19">
        <v>0.22856067795840565</v>
      </c>
      <c r="Q34" s="19">
        <v>0.19233844006666073</v>
      </c>
      <c r="R34" s="19">
        <v>0.19063083829676628</v>
      </c>
      <c r="S34" s="19">
        <v>1.902205843734199E-2</v>
      </c>
      <c r="T34" s="19">
        <v>4.0856855484900307E-3</v>
      </c>
      <c r="U34" s="19">
        <v>7.5992772869168255E-5</v>
      </c>
    </row>
    <row r="35" spans="7:21" x14ac:dyDescent="0.3">
      <c r="G35">
        <v>30</v>
      </c>
      <c r="H35" s="21">
        <f>G35/100</f>
        <v>0.3</v>
      </c>
      <c r="I35" s="20">
        <f t="shared" si="18"/>
        <v>7.9790077008446994E-2</v>
      </c>
      <c r="K35" t="s">
        <v>23</v>
      </c>
      <c r="L35" s="19">
        <v>1.2357129951567866E-2</v>
      </c>
      <c r="M35" s="19">
        <v>6.3184110652606608E-7</v>
      </c>
      <c r="N35" s="19">
        <v>6.800369652310978E-2</v>
      </c>
      <c r="O35" s="19">
        <v>1.7600671039415077E-6</v>
      </c>
      <c r="P35" s="19">
        <v>2.2759060978451005E-6</v>
      </c>
      <c r="Q35" s="19">
        <v>2.6717789072526168E-6</v>
      </c>
      <c r="R35" s="19">
        <v>0.25352823336641483</v>
      </c>
      <c r="S35" s="19">
        <v>8.5677418996476604E-3</v>
      </c>
      <c r="T35" s="19">
        <v>8.0285476195122635E-2</v>
      </c>
      <c r="U35" s="19">
        <v>7.8540958310766994E-4</v>
      </c>
    </row>
    <row r="36" spans="7:21" x14ac:dyDescent="0.3">
      <c r="G36">
        <v>30</v>
      </c>
      <c r="H36" s="21">
        <f>G36/100</f>
        <v>0.3</v>
      </c>
      <c r="I36" s="20">
        <f t="shared" si="18"/>
        <v>0.26804144829774001</v>
      </c>
      <c r="K36" t="s">
        <v>25</v>
      </c>
      <c r="L36" s="19">
        <v>0.14640100140221168</v>
      </c>
      <c r="M36" s="19">
        <v>0.137401845502541</v>
      </c>
      <c r="N36" s="19">
        <v>0.19860091400458513</v>
      </c>
      <c r="O36" s="19">
        <v>0.25360715983404858</v>
      </c>
      <c r="P36" s="19">
        <v>0.32896583537198021</v>
      </c>
      <c r="Q36" s="19">
        <v>0.29422962675041325</v>
      </c>
      <c r="R36" s="19">
        <v>0.39797781025691348</v>
      </c>
      <c r="S36" s="19">
        <v>3.2840667800592575E-2</v>
      </c>
      <c r="T36" s="19">
        <v>0.10154376119723713</v>
      </c>
      <c r="U36" s="19">
        <v>3.0403559105562868E-3</v>
      </c>
    </row>
    <row r="37" spans="7:21" x14ac:dyDescent="0.3">
      <c r="G37">
        <v>10</v>
      </c>
      <c r="H37" s="21">
        <f>G37/100</f>
        <v>0.1</v>
      </c>
      <c r="I37" s="20">
        <f t="shared" si="18"/>
        <v>9.4621715864623424E-2</v>
      </c>
      <c r="K37" t="s">
        <v>26</v>
      </c>
      <c r="L37" s="19">
        <v>0.10742859760154193</v>
      </c>
      <c r="M37" s="19">
        <v>5.6402409071681675E-2</v>
      </c>
      <c r="N37" s="19">
        <v>5.3137220320372824E-2</v>
      </c>
      <c r="O37" s="19">
        <v>1.3562525707425896E-2</v>
      </c>
      <c r="P37" s="19">
        <v>9.331452173774113E-2</v>
      </c>
      <c r="Q37" s="19">
        <v>0.13169378219534034</v>
      </c>
      <c r="R37" s="19">
        <v>0.19898880983973857</v>
      </c>
      <c r="S37" s="19">
        <v>1.9921125556042411E-2</v>
      </c>
      <c r="T37" s="19">
        <v>3.739898652685119E-2</v>
      </c>
      <c r="U37" s="19">
        <v>1.6209675275062486E-3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15240</xdr:colOff>
                    <xdr:row>29</xdr:row>
                    <xdr:rowOff>7620</xdr:rowOff>
                  </from>
                  <to>
                    <xdr:col>6</xdr:col>
                    <xdr:colOff>868680</xdr:colOff>
                    <xdr:row>29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6</xdr:col>
                    <xdr:colOff>15240</xdr:colOff>
                    <xdr:row>30</xdr:row>
                    <xdr:rowOff>7620</xdr:rowOff>
                  </from>
                  <to>
                    <xdr:col>6</xdr:col>
                    <xdr:colOff>868680</xdr:colOff>
                    <xdr:row>30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6</xdr:col>
                    <xdr:colOff>15240</xdr:colOff>
                    <xdr:row>31</xdr:row>
                    <xdr:rowOff>7620</xdr:rowOff>
                  </from>
                  <to>
                    <xdr:col>6</xdr:col>
                    <xdr:colOff>868680</xdr:colOff>
                    <xdr:row>31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croll Bar 4">
              <controlPr defaultSize="0" autoPict="0">
                <anchor moveWithCells="1">
                  <from>
                    <xdr:col>6</xdr:col>
                    <xdr:colOff>15240</xdr:colOff>
                    <xdr:row>32</xdr:row>
                    <xdr:rowOff>7620</xdr:rowOff>
                  </from>
                  <to>
                    <xdr:col>6</xdr:col>
                    <xdr:colOff>868680</xdr:colOff>
                    <xdr:row>32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croll Bar 5">
              <controlPr defaultSize="0" autoPict="0">
                <anchor moveWithCells="1">
                  <from>
                    <xdr:col>6</xdr:col>
                    <xdr:colOff>15240</xdr:colOff>
                    <xdr:row>33</xdr:row>
                    <xdr:rowOff>7620</xdr:rowOff>
                  </from>
                  <to>
                    <xdr:col>6</xdr:col>
                    <xdr:colOff>868680</xdr:colOff>
                    <xdr:row>33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croll Bar 6">
              <controlPr defaultSize="0" autoPict="0">
                <anchor moveWithCells="1">
                  <from>
                    <xdr:col>6</xdr:col>
                    <xdr:colOff>15240</xdr:colOff>
                    <xdr:row>34</xdr:row>
                    <xdr:rowOff>7620</xdr:rowOff>
                  </from>
                  <to>
                    <xdr:col>6</xdr:col>
                    <xdr:colOff>868680</xdr:colOff>
                    <xdr:row>34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croll Bar 7">
              <controlPr defaultSize="0" autoPict="0">
                <anchor moveWithCells="1">
                  <from>
                    <xdr:col>6</xdr:col>
                    <xdr:colOff>15240</xdr:colOff>
                    <xdr:row>35</xdr:row>
                    <xdr:rowOff>7620</xdr:rowOff>
                  </from>
                  <to>
                    <xdr:col>6</xdr:col>
                    <xdr:colOff>868680</xdr:colOff>
                    <xdr:row>35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Scroll Bar 8">
              <controlPr defaultSize="0" autoPict="0">
                <anchor moveWithCells="1">
                  <from>
                    <xdr:col>6</xdr:col>
                    <xdr:colOff>15240</xdr:colOff>
                    <xdr:row>36</xdr:row>
                    <xdr:rowOff>7620</xdr:rowOff>
                  </from>
                  <to>
                    <xdr:col>6</xdr:col>
                    <xdr:colOff>868680</xdr:colOff>
                    <xdr:row>36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</dc:creator>
  <cp:lastModifiedBy>Sarath</cp:lastModifiedBy>
  <dcterms:created xsi:type="dcterms:W3CDTF">2022-08-13T09:10:52Z</dcterms:created>
  <dcterms:modified xsi:type="dcterms:W3CDTF">2022-08-14T04:50:14Z</dcterms:modified>
</cp:coreProperties>
</file>