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wilson/Documents/code/OpenStudio-BuildStock/docs/"/>
    </mc:Choice>
  </mc:AlternateContent>
  <bookViews>
    <workbookView xWindow="-51200" yWindow="-10340" windowWidth="51200" windowHeight="28240" tabRatio="500"/>
  </bookViews>
  <sheets>
    <sheet name="Calc" sheetId="3" r:id="rId1"/>
    <sheet name="Location EPW.tsv" sheetId="2" r:id="rId2"/>
    <sheet name="Location Region.tsv" sheetId="1" r:id="rId3"/>
    <sheet name="8,10" sheetId="4" r:id="rId4"/>
  </sheets>
  <definedNames>
    <definedName name="_xlnm._FilterDatabase" localSheetId="1" hidden="1">'Location EPW.tsv'!$A$14:$L$230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3" l="1"/>
  <c r="C13" i="3"/>
  <c r="X3" i="3"/>
  <c r="G6" i="4"/>
  <c r="C23" i="3"/>
  <c r="G6" i="3"/>
  <c r="D23" i="3"/>
  <c r="C24" i="3"/>
  <c r="D24" i="3"/>
  <c r="C25" i="3"/>
  <c r="D25" i="3"/>
  <c r="C26" i="3"/>
  <c r="D26" i="3"/>
  <c r="C27" i="3"/>
  <c r="D27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B5" i="1"/>
  <c r="B13" i="2"/>
  <c r="C5" i="1"/>
  <c r="C13" i="2"/>
  <c r="D5" i="1"/>
  <c r="D13" i="2"/>
  <c r="E5" i="1"/>
  <c r="E13" i="2"/>
  <c r="F5" i="1"/>
  <c r="F13" i="2"/>
  <c r="G5" i="1"/>
  <c r="G13" i="2"/>
  <c r="H5" i="1"/>
  <c r="H13" i="2"/>
  <c r="I5" i="1"/>
  <c r="I13" i="2"/>
  <c r="J5" i="1"/>
  <c r="J13" i="2"/>
  <c r="K5" i="1"/>
  <c r="K13" i="2"/>
  <c r="L13" i="2"/>
  <c r="L231" i="2"/>
  <c r="L85" i="2"/>
  <c r="C6" i="1"/>
  <c r="D6" i="1"/>
  <c r="E6" i="1"/>
  <c r="F6" i="1"/>
  <c r="G6" i="1"/>
  <c r="H6" i="1"/>
  <c r="I6" i="1"/>
  <c r="J6" i="1"/>
  <c r="K6" i="1"/>
  <c r="B6" i="1"/>
  <c r="L15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93" i="2"/>
  <c r="L92" i="2"/>
  <c r="L91" i="2"/>
  <c r="L90" i="2"/>
  <c r="L89" i="2"/>
  <c r="L88" i="2"/>
  <c r="L87" i="2"/>
  <c r="L86" i="2"/>
  <c r="L84" i="2"/>
  <c r="L83" i="2"/>
  <c r="L82" i="2"/>
  <c r="L81" i="2"/>
  <c r="L80" i="2"/>
  <c r="L79" i="2"/>
  <c r="L77" i="2"/>
  <c r="L76" i="2"/>
  <c r="L75" i="2"/>
  <c r="L74" i="2"/>
  <c r="L73" i="2"/>
  <c r="L71" i="2"/>
  <c r="L70" i="2"/>
  <c r="L68" i="2"/>
  <c r="L67" i="2"/>
  <c r="L66" i="2"/>
  <c r="L65" i="2"/>
  <c r="L64" i="2"/>
  <c r="L63" i="2"/>
  <c r="L62" i="2"/>
  <c r="L61" i="2"/>
  <c r="L60" i="2"/>
  <c r="L35" i="2"/>
  <c r="L34" i="2"/>
  <c r="L33" i="2"/>
  <c r="L32" i="2"/>
  <c r="L31" i="2"/>
  <c r="L23" i="2"/>
  <c r="L22" i="2"/>
  <c r="L21" i="2"/>
  <c r="L20" i="2"/>
  <c r="L19" i="2"/>
  <c r="L18" i="2"/>
  <c r="L17" i="2"/>
  <c r="L16" i="2"/>
  <c r="L78" i="2"/>
  <c r="L72" i="2"/>
  <c r="C22" i="3"/>
  <c r="D22" i="3"/>
  <c r="L24" i="2"/>
  <c r="C21" i="4"/>
  <c r="L25" i="2"/>
  <c r="C22" i="4"/>
  <c r="L26" i="2"/>
  <c r="C23" i="4"/>
  <c r="L27" i="2"/>
  <c r="C24" i="4"/>
  <c r="L28" i="2"/>
  <c r="C25" i="4"/>
  <c r="L29" i="2"/>
  <c r="C26" i="4"/>
  <c r="L30" i="2"/>
  <c r="C27" i="4"/>
  <c r="L36" i="2"/>
  <c r="C28" i="4"/>
  <c r="L37" i="2"/>
  <c r="C29" i="4"/>
  <c r="L38" i="2"/>
  <c r="C30" i="4"/>
  <c r="L39" i="2"/>
  <c r="C31" i="4"/>
  <c r="L40" i="2"/>
  <c r="C32" i="4"/>
  <c r="L41" i="2"/>
  <c r="C33" i="4"/>
  <c r="L42" i="2"/>
  <c r="C34" i="4"/>
  <c r="L43" i="2"/>
  <c r="C35" i="4"/>
  <c r="L44" i="2"/>
  <c r="C36" i="4"/>
  <c r="L45" i="2"/>
  <c r="C37" i="4"/>
  <c r="L46" i="2"/>
  <c r="C38" i="4"/>
  <c r="L47" i="2"/>
  <c r="C39" i="4"/>
  <c r="L48" i="2"/>
  <c r="C40" i="4"/>
  <c r="L49" i="2"/>
  <c r="C41" i="4"/>
  <c r="L50" i="2"/>
  <c r="C42" i="4"/>
  <c r="L51" i="2"/>
  <c r="C43" i="4"/>
  <c r="L52" i="2"/>
  <c r="C44" i="4"/>
  <c r="L53" i="2"/>
  <c r="C45" i="4"/>
  <c r="L54" i="2"/>
  <c r="C46" i="4"/>
  <c r="L55" i="2"/>
  <c r="C47" i="4"/>
  <c r="L56" i="2"/>
  <c r="C48" i="4"/>
  <c r="L57" i="2"/>
  <c r="C49" i="4"/>
  <c r="L58" i="2"/>
  <c r="C50" i="4"/>
  <c r="L59" i="2"/>
  <c r="C51" i="4"/>
  <c r="L94" i="2"/>
  <c r="C52" i="4"/>
  <c r="L95" i="2"/>
  <c r="C53" i="4"/>
  <c r="L96" i="2"/>
  <c r="C54" i="4"/>
  <c r="L97" i="2"/>
  <c r="C55" i="4"/>
  <c r="L98" i="2"/>
  <c r="C56" i="4"/>
  <c r="L99" i="2"/>
  <c r="C57" i="4"/>
  <c r="L100" i="2"/>
  <c r="C58" i="4"/>
  <c r="L101" i="2"/>
  <c r="C59" i="4"/>
  <c r="L102" i="2"/>
  <c r="C60" i="4"/>
  <c r="L103" i="2"/>
  <c r="C61" i="4"/>
  <c r="L104" i="2"/>
  <c r="C62" i="4"/>
  <c r="L105" i="2"/>
  <c r="C63" i="4"/>
  <c r="L106" i="2"/>
  <c r="C64" i="4"/>
  <c r="L107" i="2"/>
  <c r="C65" i="4"/>
  <c r="C4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C5" i="4"/>
  <c r="C7" i="4"/>
  <c r="J4" i="4"/>
  <c r="K4" i="4"/>
  <c r="J5" i="4"/>
  <c r="K5" i="4"/>
  <c r="J6" i="4"/>
  <c r="K6" i="4"/>
  <c r="J7" i="4"/>
  <c r="K7" i="4"/>
  <c r="J8" i="4"/>
  <c r="K8" i="4"/>
  <c r="J9" i="4"/>
  <c r="K9" i="4"/>
  <c r="C9" i="4"/>
  <c r="C10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L69" i="2"/>
  <c r="C21" i="3"/>
  <c r="C4" i="3"/>
  <c r="D21" i="3"/>
  <c r="C5" i="3"/>
  <c r="C15" i="3"/>
  <c r="C16" i="3"/>
  <c r="V4" i="3"/>
  <c r="X4" i="3"/>
  <c r="W4" i="3"/>
  <c r="V54" i="3"/>
  <c r="X54" i="3"/>
  <c r="V53" i="3"/>
  <c r="X53" i="3"/>
  <c r="V52" i="3"/>
  <c r="X52" i="3"/>
  <c r="V51" i="3"/>
  <c r="X51" i="3"/>
  <c r="V50" i="3"/>
  <c r="X50" i="3"/>
  <c r="V49" i="3"/>
  <c r="X49" i="3"/>
  <c r="V48" i="3"/>
  <c r="X48" i="3"/>
  <c r="V47" i="3"/>
  <c r="X47" i="3"/>
  <c r="V46" i="3"/>
  <c r="X46" i="3"/>
  <c r="V45" i="3"/>
  <c r="X45" i="3"/>
  <c r="V44" i="3"/>
  <c r="X44" i="3"/>
  <c r="V43" i="3"/>
  <c r="X43" i="3"/>
  <c r="V42" i="3"/>
  <c r="X42" i="3"/>
  <c r="V41" i="3"/>
  <c r="X41" i="3"/>
  <c r="V40" i="3"/>
  <c r="X40" i="3"/>
  <c r="V39" i="3"/>
  <c r="X39" i="3"/>
  <c r="V38" i="3"/>
  <c r="X38" i="3"/>
  <c r="V37" i="3"/>
  <c r="X37" i="3"/>
  <c r="V36" i="3"/>
  <c r="X36" i="3"/>
  <c r="V35" i="3"/>
  <c r="X35" i="3"/>
  <c r="V34" i="3"/>
  <c r="X34" i="3"/>
  <c r="V33" i="3"/>
  <c r="X33" i="3"/>
  <c r="V32" i="3"/>
  <c r="X32" i="3"/>
  <c r="V31" i="3"/>
  <c r="X31" i="3"/>
  <c r="V30" i="3"/>
  <c r="X30" i="3"/>
  <c r="V29" i="3"/>
  <c r="X29" i="3"/>
  <c r="V28" i="3"/>
  <c r="X28" i="3"/>
  <c r="V27" i="3"/>
  <c r="X27" i="3"/>
  <c r="V26" i="3"/>
  <c r="X26" i="3"/>
  <c r="V25" i="3"/>
  <c r="X25" i="3"/>
  <c r="V24" i="3"/>
  <c r="X24" i="3"/>
  <c r="V23" i="3"/>
  <c r="X23" i="3"/>
  <c r="V22" i="3"/>
  <c r="X22" i="3"/>
  <c r="V21" i="3"/>
  <c r="X21" i="3"/>
  <c r="V20" i="3"/>
  <c r="X20" i="3"/>
  <c r="V19" i="3"/>
  <c r="X19" i="3"/>
  <c r="V18" i="3"/>
  <c r="X18" i="3"/>
  <c r="V17" i="3"/>
  <c r="X17" i="3"/>
  <c r="V16" i="3"/>
  <c r="X16" i="3"/>
  <c r="V15" i="3"/>
  <c r="X15" i="3"/>
  <c r="V14" i="3"/>
  <c r="X14" i="3"/>
  <c r="V13" i="3"/>
  <c r="X13" i="3"/>
  <c r="V12" i="3"/>
  <c r="X12" i="3"/>
  <c r="V11" i="3"/>
  <c r="X11" i="3"/>
  <c r="V10" i="3"/>
  <c r="X10" i="3"/>
  <c r="V9" i="3"/>
  <c r="X9" i="3"/>
  <c r="V8" i="3"/>
  <c r="X8" i="3"/>
  <c r="V7" i="3"/>
  <c r="X7" i="3"/>
  <c r="V6" i="3"/>
  <c r="X6" i="3"/>
  <c r="V5" i="3"/>
  <c r="X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</calcChain>
</file>

<file path=xl/sharedStrings.xml><?xml version="1.0" encoding="utf-8"?>
<sst xmlns="http://schemas.openxmlformats.org/spreadsheetml/2006/main" count="569" uniqueCount="266">
  <si>
    <t>Option=CR02</t>
  </si>
  <si>
    <t>Option=CR05</t>
  </si>
  <si>
    <t>Option=CR03</t>
  </si>
  <si>
    <t>Option=CR04</t>
  </si>
  <si>
    <t>Option=CR06</t>
  </si>
  <si>
    <t>Option=CR07</t>
  </si>
  <si>
    <t>Option=CR08</t>
  </si>
  <si>
    <t>Option=CR09</t>
  </si>
  <si>
    <t>Option=CR10</t>
  </si>
  <si>
    <t>Option=CR11</t>
  </si>
  <si>
    <t>Dependency=Location Region</t>
  </si>
  <si>
    <t>Option=USA_IA_Des.Moines.Intl.AP.725460_TMY3.epw</t>
  </si>
  <si>
    <t>Option=USA_IA_Waterloo.Muni.AP.725480_TMY3.epw</t>
  </si>
  <si>
    <t>Option=USA_IA_Mason.City.Muni.AP.725485_TMY3.epw</t>
  </si>
  <si>
    <t>Option=USA_IA_Sioux.City-Sioux.Gateway.AP.725570_TMY3.epw</t>
  </si>
  <si>
    <t>Option=USA_WI_Milwaukee-Mitchell.Intl.AP.726400_TMY3.epw</t>
  </si>
  <si>
    <t>Option=USA_WI_Madison-Dane.County.Rgnl.AP.726410_TMY3.epw</t>
  </si>
  <si>
    <t>Option=USA_WI_La.Crosse.Muni.AP.726430_TMY3.epw</t>
  </si>
  <si>
    <t>Option=USA_WI_Eau.Claire.County.AP.726435_TMY3.epw</t>
  </si>
  <si>
    <t>Option=USA_MN_Rochester.Intl.AP.726440_TMY3.epw</t>
  </si>
  <si>
    <t>Option=USA_WI_Green.Bay-Austin.Straubel.Intl.AP.726450_TMY3.epw</t>
  </si>
  <si>
    <t>Option=USA_SD_Sioux.Falls-Foss.Field.726510_TMY3.epw</t>
  </si>
  <si>
    <t>Option=USA_SD_Huron.Rgnl.AP.726540_TMY3.epw</t>
  </si>
  <si>
    <t>Option=USA_MN_St.Cloud.Muni.AP.726550_TMY3.epw</t>
  </si>
  <si>
    <t>Option=USA_MN_Minneapolis-St.Paul.Intl.AP.726580_TMY3.epw</t>
  </si>
  <si>
    <t>Option=USA_SD_Rapid.City.Rgnl.AP.726620_TMY3.epw</t>
  </si>
  <si>
    <t>Option=USA_SD_Pierre.Muni.AP.726686_TMY3.epw</t>
  </si>
  <si>
    <t>Option=USA_MN_Duluth.Intl.AP.727450_TMY3.epw</t>
  </si>
  <si>
    <t>Option=USA_MN_International.Falls.Intl.AP.727470_TMY3.epw</t>
  </si>
  <si>
    <t>Option=USA_ND_Fargo-Hector.Intl.AP.727530_TMY3.epw</t>
  </si>
  <si>
    <t>Option=USA_ND_Bismarck.Muni.AP.727640_TMY3.epw</t>
  </si>
  <si>
    <t>Option=USA_ND_Minot.Intl.AP.727676_TMY3.epw</t>
  </si>
  <si>
    <t>Option=USA_CO_Alamosa.Muni.AP.724620_TMY3.epw</t>
  </si>
  <si>
    <t>Option=USA_CO_Pueblo.Mem.AP.724640_TMY3.epw</t>
  </si>
  <si>
    <t>Option=USA_CO_Colorado.Springs-Peterson.Field.724660_TMY3.epw</t>
  </si>
  <si>
    <t>Option=USA_CO_Eagle.County.Rgnl.AP.724675_TMY3.epw</t>
  </si>
  <si>
    <t>Option=USA_CO_Boulder-Broomfield-Jefferson.County.AP.724699_TMY3.epw</t>
  </si>
  <si>
    <t>Option=USA_UT_Cedar.City.Muni.AP.724755_TMY3.epw</t>
  </si>
  <si>
    <t>Option=USA_CO_Grand.Junction-Walker.Field.724760_TMY3.epw</t>
  </si>
  <si>
    <t>Option=USA_WY_Cheyenne.Muni.AP.725640_TMY3.epw</t>
  </si>
  <si>
    <t>Option=USA_WY_Casper-Natrona.County.Intl.AP.725690_TMY3.epw</t>
  </si>
  <si>
    <t>Option=USA_UT_Salt.Lake.City.Intl.AP.725720_TMY3.epw</t>
  </si>
  <si>
    <t>Option=USA_WY_Green.River-Greater.Green.River.Intergalactic.Spaceport.725744_TMY3.epw</t>
  </si>
  <si>
    <t>Option=USA_WY_Lander-Hunt.Field.725760_TMY3.epw</t>
  </si>
  <si>
    <t>Option=USA_ID_Pocatello.Muni.AP.725780_TMY3.epw</t>
  </si>
  <si>
    <t>Option=USA_WY_Sheridan.County.AP.726660_TMY3.epw</t>
  </si>
  <si>
    <t>Option=USA_MT_Billings-Logan.Intl.AP.726770_TMY3.epw</t>
  </si>
  <si>
    <t>Option=USA_MT_Lewistown.Muni.AP.726776_TMY3.epw</t>
  </si>
  <si>
    <t>Option=USA_ID_Boise.Air.Terminal.726810_TMY3.epw</t>
  </si>
  <si>
    <t>Option=USA_MT_Glasgow.Intl.AP.727680_TMY3.epw</t>
  </si>
  <si>
    <t>Option=USA_MT_Helena.Rgnl.AP.727720_TMY3.epw</t>
  </si>
  <si>
    <t>Option=USA_MT_Missoula.Intl.AP.727730_TMY3.epw</t>
  </si>
  <si>
    <t>Option=USA_MT_Great.Falls.Intl.AP.727750_TMY3.epw</t>
  </si>
  <si>
    <t>Option=USA_MT_Kalispell-Glacier.Park.Intl.AP.727790_TMY3.epw</t>
  </si>
  <si>
    <t>Option=USA_MT_Cut.Bank.Muni.AP.727796_TMY3.epw</t>
  </si>
  <si>
    <t>Option=USA_MT_Miles.City.Muni.AP.742300_TMY3.epw</t>
  </si>
  <si>
    <t>Option=USA_CT_Bridgeport-Sikorsky.Mem.AP.725040_TMY3.epw</t>
  </si>
  <si>
    <t>Option=USA_RI_Providence-T.F.Green.State.AP.725070_TMY3.epw</t>
  </si>
  <si>
    <t>Option=USA_CT_Hartford-Bradley.Intl.AP.725080_TMY3.epw</t>
  </si>
  <si>
    <t>Option=USA_MA_Boston-Logan.Intl.AP.725090_TMY3.epw</t>
  </si>
  <si>
    <t>Option=USA_MA_Worcester.Rgnl.AP.725095_TMY3.epw</t>
  </si>
  <si>
    <t>Option=USA_NH_Concord.Muni.AP.726050_TMY3.epw</t>
  </si>
  <si>
    <t>Option=USA_ME_Portland.Intl.Jetport.726060_TMY3.epw</t>
  </si>
  <si>
    <t>Option=USA_VT_Burlington.Intl.AP.726170_TMY3.epw</t>
  </si>
  <si>
    <t>Option=USA_ME_Caribou.Muni.AP.727120_TMY3.epw</t>
  </si>
  <si>
    <t>Option=USA_OH_Columbus-Port.Columbus.Intl.AP.724280_TMY3.epw</t>
  </si>
  <si>
    <t>Option=USA_OH_Dayton.Intl.AP.724290_TMY3.epw</t>
  </si>
  <si>
    <t>Option=USA_IN_Evansville.Rgnl.AP.724320_TMY3.epw</t>
  </si>
  <si>
    <t>Option=USA_IN_Indianapolis.Intl.AP.724380_TMY3.epw</t>
  </si>
  <si>
    <t>Option=USA_IL_Springfield-Capital.AP.724390_TMY3.epw</t>
  </si>
  <si>
    <t>Option=USA_OH_Akron.Canton.Rgnl.AP.725210_TMY3.epw</t>
  </si>
  <si>
    <t>Option=USA_OH_Cleveland-Hopkins.Intl.AP.725240_TMY3.epw</t>
  </si>
  <si>
    <t>Option=USA_OH_Mansfield-Lahm.Muni.AP.725246_TMY3.epw</t>
  </si>
  <si>
    <t>Option=USA_OH_Youngstown.Rgnl.AP.725250_TMY3.epw</t>
  </si>
  <si>
    <t>Option=USA_IL_Chicago-OHare.Intl.AP.725300_TMY3.epw</t>
  </si>
  <si>
    <t>Option=USA_IL_Peoria-Greater.Peoria.AP.725320_TMY3.epw</t>
  </si>
  <si>
    <t>Option=USA_IN_Fort.Wayne.Intl.AP.725330_TMY3.epw</t>
  </si>
  <si>
    <t>Option=USA_IN_South.Bend-Michiana.Rgnl.AP.725350_TMY3.epw</t>
  </si>
  <si>
    <t>Option=USA_OH_Toledo.Express.AP.725360_TMY3.epw</t>
  </si>
  <si>
    <t>Option=USA_MI_Detroit.Metro.AP.725370_TMY3.epw</t>
  </si>
  <si>
    <t>Option=USA_MI_Lansing-Capital.City.AP.725390_TMY3.epw</t>
  </si>
  <si>
    <t>Option=USA_IL_Rockford-Greater.Rockford.AP.725430_TMY3.epw</t>
  </si>
  <si>
    <t>Option=USA_IL_Moline-Quad.City.Intl.AP.725440_TMY3.epw</t>
  </si>
  <si>
    <t>Option=USA_MI_Grand.Rapids-Kent.County.Intl.AP.726350_TMY3.epw</t>
  </si>
  <si>
    <t>Option=USA_MI_Muskegon.County.AP.726360_TMY3.epw</t>
  </si>
  <si>
    <t>Option=USA_MI_Flint-Bishop.Intl.AP.726370_TMY3.epw</t>
  </si>
  <si>
    <t>Option=USA_MI_Houghton-Lake.Roscommon.County.AP.726380_TMY3.epw</t>
  </si>
  <si>
    <t>Option=USA_MI_Traverse.City-Cherry.Capital.AP.726387_TMY3.epw</t>
  </si>
  <si>
    <t>Option=USA_MI_Alpena.County.Rgnl.AP.726390_TMY3.epw</t>
  </si>
  <si>
    <t>Option=USA_MI_Sault.Ste.Marie-Sanderson.Field.727340_TMY3.epw</t>
  </si>
  <si>
    <t>Option=USA_OR_Medford-Rogue.Valley.Intl.AP.725970_TMY3.epw</t>
  </si>
  <si>
    <t>Option=USA_OR_Burns.Muni.AP.726830_TMY3.epw</t>
  </si>
  <si>
    <t>Option=USA_OR_Redmond-Roberts.Field.726835_TMY3.epw</t>
  </si>
  <si>
    <t>Option=USA_OR_Pendleton-Eastern.Oregon.Rgnl.AP.726880_TMY3.epw</t>
  </si>
  <si>
    <t>Option=USA_OR_North.Bend.Muni.AP.726917_TMY3.epw</t>
  </si>
  <si>
    <t>Option=USA_OR_Eugene-Mahlon.Sweet.AP.726930_TMY3.epw</t>
  </si>
  <si>
    <t>Option=USA_OR_Salem-McNary.Field.726940_TMY3.epw</t>
  </si>
  <si>
    <t>Option=USA_OR_Portland.Intl.AP.726980_TMY3.epw</t>
  </si>
  <si>
    <t>Option=USA_WA_Yakima.Air.Terminal-McAllister.Field.727810_TMY3.epw</t>
  </si>
  <si>
    <t>Option=USA_WA_Spokane.Intl.AP.727850_TMY3.epw</t>
  </si>
  <si>
    <t>Option=USA_OR_Astoria.Rgnl.AP.727910_TMY3.epw</t>
  </si>
  <si>
    <t>Option=USA_WA_Olympia.AP.727920_TMY3.epw</t>
  </si>
  <si>
    <t>Option=USA_WA_Seattle-Tacoma.Intl.AP.727930_TMY3.epw</t>
  </si>
  <si>
    <t>Option=USA_WA_Quillayute.State.AP.727970_TMY3.epw</t>
  </si>
  <si>
    <t>Option=USA_NJ_Atlantic.City.Intl.AP.724070_TMY3.epw</t>
  </si>
  <si>
    <t>Option=USA_PA_Philadelphia.Intl.AP.724080_TMY3.epw</t>
  </si>
  <si>
    <t>Option=USA_NJ_Newark.Intl.AP.725020_TMY3.epw</t>
  </si>
  <si>
    <t>Option=USA_PA_Harrisburg-Capital.City.AP.725118_TMY3.epw</t>
  </si>
  <si>
    <t>Option=USA_PA_Wilkes-Barre-Scranton.Intl.AP.725130_TMY3.epw</t>
  </si>
  <si>
    <t>Option=USA_PA_Williamsport.Rgnl.AP.725140_TMY3.epw</t>
  </si>
  <si>
    <t>Option=USA_NY_Binghamton-Edwin.A.Link.Field.725150_TMY3.epw</t>
  </si>
  <si>
    <t>Option=USA_PA_Allentown-Lehigh.Valley.Intl.AP.725170_TMY3.epw</t>
  </si>
  <si>
    <t>Option=USA_NY_Albany.County.AP.725180_TMY3.epw</t>
  </si>
  <si>
    <t>Option=USA_NY_Syracuse-Hancock.Intl.AP.725190_TMY3.epw</t>
  </si>
  <si>
    <t>Option=USA_PA_Pittsburgh.Intl.AP.725200_TMY3.epw</t>
  </si>
  <si>
    <t>Option=USA_PA_Erie.Intl.AP.725260_TMY3.epw</t>
  </si>
  <si>
    <t>Option=USA_PA_Bradford.Rgnl.AP.725266_TMY3.epw</t>
  </si>
  <si>
    <t>Option=USA_NY_Buffalo-Greater.Buffalo.Intl.AP.725280_TMY3.epw</t>
  </si>
  <si>
    <t>Option=USA_NY_Rochester-Greater.Rochester.Intl.AP.725290_TMY3.epw</t>
  </si>
  <si>
    <t>Option=USA_NY_Massena.AP.726223_TMY3.epw</t>
  </si>
  <si>
    <t>Option=USA_NY_New.York-J.F.Kennedy.Intl.AP.744860_TMY3.epw</t>
  </si>
  <si>
    <t>Option=USA_VA_Norfolk.Intl.AP.723080_TMY3.epw</t>
  </si>
  <si>
    <t>Option=USA_TN_Bristol-TriCities.Rgnl.AP.723183_TMY3.epw</t>
  </si>
  <si>
    <t>Option=USA_TN_Chattanooga-Lovell.Field.AP.723240_TMY3.epw</t>
  </si>
  <si>
    <t>Option=USA_TN_Knoxville-McGhee.Tyson.AP.723260_TMY3.epw</t>
  </si>
  <si>
    <t>Option=USA_TN_Nashville.Intl.AP.723270_TMY3.epw</t>
  </si>
  <si>
    <t>Option=USA_TN_Memphis.Intl.AP.723340_TMY3.epw</t>
  </si>
  <si>
    <t>Option=USA_VA_Richmond.Intl.AP.724010_TMY3.epw</t>
  </si>
  <si>
    <t>Option=USA_VA_Sterling-Washington.Dulles.Intl.AP.724030_TMY3.epw</t>
  </si>
  <si>
    <t>Option=USA_MD_Baltimore-Washington.Intl.AP.724060_TMY3.epw</t>
  </si>
  <si>
    <t>Option=USA_DE_Wilmington-New.Castle.County.AP.724089_TMY3.epw</t>
  </si>
  <si>
    <t>Option=USA_VA_Lynchburg.Rgnl.AP-Preston.Glen.Field.724100_TMY3.epw</t>
  </si>
  <si>
    <t>Option=USA_VA_Roanoke.Rgnl.AP-Woodrum.Field.724110_TMY3.epw</t>
  </si>
  <si>
    <t>Option=USA_WV_Charleston-Yeager.AP.724140_TMY3.epw</t>
  </si>
  <si>
    <t>Option=USA_WV_Elkins-Randolph.County.AP.724170_TMY3.epw</t>
  </si>
  <si>
    <t>Option=USA_WV_Huntington-Tri.State.Walker.Long.Field.724250_TMY3.epw</t>
  </si>
  <si>
    <t>Option=USA_MO_St.Louis-Lambert.Intl.AP.724340_TMY3.epw</t>
  </si>
  <si>
    <t>Option=USA_MO_Springfield.Rgnl.AP.724400_TMY3.epw</t>
  </si>
  <si>
    <t>Option=USA_MO_Columbia.Rgnl.AP.724450_TMY3.epw</t>
  </si>
  <si>
    <t>Option=USA_MO_Kansas.City.Intl.AP.724460_TMY3.epw</t>
  </si>
  <si>
    <t>Option=USA_KS_Wichita-Mid.Continent.AP.724500_TMY3.epw</t>
  </si>
  <si>
    <t>Option=USA_KS_Dodge.City.Rgnl.AP.724510_TMY3.epw</t>
  </si>
  <si>
    <t>Option=USA_KS_Topeka-Phillip.Billard.Muni.AP.724560_TMY3.epw</t>
  </si>
  <si>
    <t>Option=USA_KS_Goodland-Renner.Field.724650_TMY3.epw</t>
  </si>
  <si>
    <t>Option=USA_NE_Omaha-Eppley.Airfield.725500_TMY3.epw</t>
  </si>
  <si>
    <t>Option=USA_NE_Grand.Island-Central.Nebraska.Rgnl.AP.725520_TMY3.epw</t>
  </si>
  <si>
    <t>Option=USA_NE_Norfolk-Karl.Stefan.Mem.AP.725560_TMY3.epw</t>
  </si>
  <si>
    <t>Option=USA_NE_North.Platte.Rgnl.AP.725620_TMY3.epw</t>
  </si>
  <si>
    <t>Option=USA_NE_Scottsbluff-W.B.Heilig.Field.725660_TMY3.epw</t>
  </si>
  <si>
    <t>Option=USA_FL_Key.West.Intl.AP.722010_TMY3.epw</t>
  </si>
  <si>
    <t>Option=USA_FL_Miami.Intl.AP.722020_TMY3.epw</t>
  </si>
  <si>
    <t>Option=USA_FL_West.Palm.Beach.Intl.AP.722030_TMY3.epw</t>
  </si>
  <si>
    <t>Option=USA_FL_Orlando.Intl.AP.722050_TMY3.epw</t>
  </si>
  <si>
    <t>Option=USA_FL_Daytona.Beach.Intl.AP.722056_TMY3.epw</t>
  </si>
  <si>
    <t>Option=USA_FL_Jacksonville.Intl.AP.722060_TMY3.epw</t>
  </si>
  <si>
    <t>Option=USA_GA_Savannah.Intl.AP.722070_TMY3.epw</t>
  </si>
  <si>
    <t>Option=USA_SC_Charleston.Intl.AP.722080_TMY3.epw</t>
  </si>
  <si>
    <t>Option=USA_FL_Tallahassee.Rgnl.AP.722140_TMY3.epw</t>
  </si>
  <si>
    <t>Option=USA_GA_Macon-Middle.Georgia.Rgnl.AP.722170_TMY3.epw</t>
  </si>
  <si>
    <t>Option=USA_GA_Augusta-Bush-Field.722180_TMY3.epw</t>
  </si>
  <si>
    <t>Option=USA_GA_Atlanta-Hartsfield-Jackson.Intl.AP.722190_TMY3.epw</t>
  </si>
  <si>
    <t>Option=USA_AL_Mobile-Rgnl.AP.722230_TMY3.epw</t>
  </si>
  <si>
    <t>Option=USA_GA_Columbus.Metro.AP.722255_TMY3.epw</t>
  </si>
  <si>
    <t>Option=USA_AL_Montgomery-Dannelly.Field.722260_TMY3.epw</t>
  </si>
  <si>
    <t>Option=USA_AL_Birmingham.Muni.AP.722280_TMY3.epw</t>
  </si>
  <si>
    <t>Option=USA_LA_New.Orleans.Intl.AP.722310_TMY3.epw</t>
  </si>
  <si>
    <t>Option=USA_LA_Baton.Rouge-Ryan.AP.722317_TMY3.epw</t>
  </si>
  <si>
    <t>Option=USA_MS_Meridian-Key.Field.722340_TMY3.epw</t>
  </si>
  <si>
    <t>Option=USA_MS_Jackson.Intl.AP.722350_TMY3.epw</t>
  </si>
  <si>
    <t>Option=USA_LA_Lake.Charles.Rgnl.AP.722400_TMY3.epw</t>
  </si>
  <si>
    <t>Option=USA_TX_Port.Arthur-Jefferson.Co.AP.722410_TMY3.epw</t>
  </si>
  <si>
    <t>Option=USA_TX_Houston-Bush.Intercontinental.AP.722430_TMY3.epw</t>
  </si>
  <si>
    <t>Option=USA_TX_Lufkin-Angelina.Co.AP.722446_TMY3.epw</t>
  </si>
  <si>
    <t>Option=USA_LA_Shreveport.Rgnl.AP.722480_TMY3.epw</t>
  </si>
  <si>
    <t>Option=USA_TX_Brownsville-South.Padre.Island.AP.722500_TMY3.epw</t>
  </si>
  <si>
    <t>Option=USA_TX_Corpus.Christi.Intl.AP.722510_TMY3.epw</t>
  </si>
  <si>
    <t>Option=USA_TX_San.Antonio.Intl.AP.722530_TMY3.epw</t>
  </si>
  <si>
    <t>Option=USA_TX_Austin-Mueller.Muni.AP.722540_TMY3.epw</t>
  </si>
  <si>
    <t>Option=USA_TX_Victoria.Rgnl.AP.722550_TMY3.epw</t>
  </si>
  <si>
    <t>Option=USA_TX_Waco.Rgnl.AP.722560_TMY3.epw</t>
  </si>
  <si>
    <t>Option=USA_TX_Dallas-Fort.Worth.Intl.AP.722590_TMY3.epw</t>
  </si>
  <si>
    <t>Option=USA_TX_San.Angelo-Mathis.AP.722630_TMY3.epw</t>
  </si>
  <si>
    <t>Option=USA_TX_Midland.Intl.AP.722650_TMY3.epw</t>
  </si>
  <si>
    <t>Option=USA_TX_Abilene.Rgnl.AP.722660_TMY3.epw</t>
  </si>
  <si>
    <t>Option=USA_TX_Lubbock.Intl.AP.722670_TMY3.epw</t>
  </si>
  <si>
    <t>Option=USA_TX_El.Paso.Intl.AP.722700_TMY3.epw</t>
  </si>
  <si>
    <t>Option=USA_NC_Wilmington.Intl.AP.723013_TMY3.epw</t>
  </si>
  <si>
    <t>Option=USA_NC_Cape.Hatteras.723040_TMY3.epw</t>
  </si>
  <si>
    <t>Option=USA_NC_Raleigh-Durham.Intl.AP.723060_TMY3.epw</t>
  </si>
  <si>
    <t>Option=USA_SC_Columbia.Metro.AP.723100_TMY3.epw</t>
  </si>
  <si>
    <t>Option=USA_GA_Athens-Ben.Epps.AP.723110_TMY3.epw</t>
  </si>
  <si>
    <t>Option=USA_SC_Greer.Greenville-Spartanburg.AP.723120_TMY3.epw</t>
  </si>
  <si>
    <t>Option=USA_NC_Charlotte-Douglas.Intl.AP.723140_TMY3.epw</t>
  </si>
  <si>
    <t>Option=USA_NC_Asheville.Rgnl.AP.723150_TMY3.epw</t>
  </si>
  <si>
    <t>Option=USA_NC_Greensboro-Piedmont.Triad.Intl.AP.723170_TMY3.epw</t>
  </si>
  <si>
    <t>Option=USA_AL_Huntsville.Intl.AP-Jones.Field.723230_TMY3.epw</t>
  </si>
  <si>
    <t>Option=USA_AR_Little.Rock-Adams.Field.723403_TMY3.epw</t>
  </si>
  <si>
    <t>Option=USA_AR_Fort.Smith.Rgnl.AP.723440_TMY3.epw</t>
  </si>
  <si>
    <t>Option=USA_TX_Wichita.Falls.Muni.AP.723510_TMY3.epw</t>
  </si>
  <si>
    <t>Option=USA_OK_Oklahoma.City-Will.Rogers.World.AP.723530_TMY3.epw</t>
  </si>
  <si>
    <t>Option=USA_OK_Tulsa.Intl.AP.723560_TMY3.epw</t>
  </si>
  <si>
    <t>Option=USA_TX_Amarillo.Intl.AP.723630_TMY3.epw</t>
  </si>
  <si>
    <t>Option=USA_KY_Cincinnati-Northern.Kentucky.AP.724210_TMY3.epw</t>
  </si>
  <si>
    <t>Option=USA_KY_Lexington-Bluegrass.AP.724220_TMY3.epw</t>
  </si>
  <si>
    <t>Option=USA_KY_Louisville-Standiford.Field.724230_TMY3.epw</t>
  </si>
  <si>
    <t>Option=USA_AZ_Tucson.Intl.AP.722740_TMY3.epw</t>
  </si>
  <si>
    <t>Option=USA_AZ_Phoenix-Sky.Harbor.Intl.AP.722780_TMY3.epw</t>
  </si>
  <si>
    <t>Option=USA_NM_Albuquerque.Intl.AP.723650_TMY3.epw</t>
  </si>
  <si>
    <t>Option=USA_NM_Tucumcari.AP.723676_TMY3.epw</t>
  </si>
  <si>
    <t>Option=USA_AZ_Prescott-Love.Field.723723_TMY3.epw</t>
  </si>
  <si>
    <t>Option=USA_AZ_Flagstaff-Pulliam.AP.723755_TMY3.epw</t>
  </si>
  <si>
    <t>Option=USA_NV_Las.Vegas-McCarran.Intl.AP.723860_TMY3.epw</t>
  </si>
  <si>
    <t>Option=USA_NV_Tonopah.AP.724855_TMY3.epw</t>
  </si>
  <si>
    <t>Option=USA_NV_Ely-Yelland.Field.724860_TMY3.epw</t>
  </si>
  <si>
    <t>Option=USA_NV_Reno-Tahoe.Intl.AP.724880_TMY3.epw</t>
  </si>
  <si>
    <t>Option=USA_NV_Elko.Muni.AP.725825_TMY3.epw</t>
  </si>
  <si>
    <t>Option=USA_NV_Winnemucca.Muni.AP.725830_TMY3.epw</t>
  </si>
  <si>
    <t>Option=USA_CA_San.Diego-Lindbergh.Field.722900_TMY3.epw</t>
  </si>
  <si>
    <t>Option=USA_CA_Los.Angeles.Intl.AP.722950_TMY3.epw</t>
  </si>
  <si>
    <t>Option=USA_CA_Long.Beach-Daugherty.Field.722970_TMY3.epw</t>
  </si>
  <si>
    <t>Option=USA_CA_Barstow.Daggett.AP.723815_TMY3.epw</t>
  </si>
  <si>
    <t>Option=USA_CA_Bakersfield-Meadows.Field.723840_TMY3.epw</t>
  </si>
  <si>
    <t>Option=USA_CA_Fresno.Air.Terminal.723890_TMY3.epw</t>
  </si>
  <si>
    <t>Option=USA_CA_Santa.Maria.Public.AP.723940_TMY3.epw</t>
  </si>
  <si>
    <t>Option=USA_CA_Sacramento.Exec.AP.724830_TMY3.epw</t>
  </si>
  <si>
    <t>Option=USA_CA_San.Francisco.Intl.AP.724940_TMY3.epw</t>
  </si>
  <si>
    <t>Option=USA_CA_Arcata.AP.725945_TMY3.epw</t>
  </si>
  <si>
    <t>CR02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</si>
  <si>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</si>
  <si>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</si>
  <si>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</si>
  <si>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</si>
  <si>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</si>
  <si>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</si>
  <si>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</si>
  <si>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</si>
  <si>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</si>
  <si>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Homes per sim</t>
  </si>
  <si>
    <t>Homes</t>
  </si>
  <si>
    <t>Sims</t>
  </si>
  <si>
    <t>Location(s)</t>
  </si>
  <si>
    <t>National simulations</t>
  </si>
  <si>
    <t>National homes</t>
  </si>
  <si>
    <t>Recommended number of simulations</t>
  </si>
  <si>
    <t>Number of homes represented</t>
  </si>
  <si>
    <t>Select the location(s) to be included in the analysis from the dropdown menus below,</t>
  </si>
  <si>
    <t>then use the following two values to configure your PAT project.</t>
  </si>
  <si>
    <t>Estimated number of worker-hours</t>
  </si>
  <si>
    <t>sims/worker-hour</t>
  </si>
  <si>
    <t>Estimated cost</t>
  </si>
  <si>
    <t>Worker cost ($/hr)</t>
  </si>
  <si>
    <t>Requested number of workers</t>
  </si>
  <si>
    <t>Estimated runtime</t>
  </si>
  <si>
    <t>Workers</t>
  </si>
  <si>
    <t>Runtime</t>
  </si>
  <si>
    <t>Cost</t>
  </si>
  <si>
    <t>Extra time (hr)</t>
  </si>
  <si>
    <t>ALL</t>
  </si>
  <si>
    <t>Server cost ($/hr)</t>
  </si>
  <si>
    <t>See how the estimated runtime and cost changes with the number of AWS worker instances used, by entering the number of workers below or using the graph at right.</t>
  </si>
  <si>
    <t>Location(s) - See map at right for coverage</t>
  </si>
  <si>
    <t>Forgetfulness penalty (hr)</t>
  </si>
  <si>
    <t>Minimum Possible Cost</t>
  </si>
  <si>
    <t>Number of upgrades</t>
  </si>
  <si>
    <t>Maximum number of simulations with upgrades</t>
  </si>
  <si>
    <t>Recommended number of baseline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</si>
</sst>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&quot;$&quot;#,##0.00;[Red]&quot;$&quot;#,##0.00"/>
    <numFmt numFmtId="168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8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4" borderId="0" xfId="0" applyFill="1"/>
    <xf numFmtId="165" fontId="0" fillId="0" borderId="0" xfId="1" applyNumberFormat="1" applyFont="1"/>
    <xf numFmtId="165" fontId="0" fillId="0" borderId="0" xfId="0" applyNumberFormat="1"/>
    <xf numFmtId="0" fontId="4" fillId="4" borderId="0" xfId="0" applyFont="1" applyFill="1"/>
    <xf numFmtId="165" fontId="0" fillId="4" borderId="0" xfId="1" applyNumberFormat="1" applyFont="1" applyFill="1"/>
    <xf numFmtId="164" fontId="0" fillId="4" borderId="0" xfId="0" applyNumberFormat="1" applyFill="1"/>
    <xf numFmtId="0" fontId="2" fillId="2" borderId="1" xfId="2"/>
    <xf numFmtId="165" fontId="3" fillId="3" borderId="2" xfId="3" applyNumberFormat="1"/>
    <xf numFmtId="166" fontId="0" fillId="4" borderId="0" xfId="0" applyNumberFormat="1" applyFill="1"/>
    <xf numFmtId="0" fontId="7" fillId="4" borderId="0" xfId="0" applyFont="1" applyFill="1"/>
    <xf numFmtId="164" fontId="7" fillId="4" borderId="0" xfId="0" applyNumberFormat="1" applyFont="1" applyFill="1"/>
    <xf numFmtId="166" fontId="7" fillId="4" borderId="0" xfId="0" applyNumberFormat="1" applyFont="1" applyFill="1"/>
    <xf numFmtId="0" fontId="4" fillId="4" borderId="0" xfId="0" applyFont="1" applyFill="1" applyAlignment="1">
      <alignment wrapText="1"/>
    </xf>
    <xf numFmtId="168" fontId="0" fillId="4" borderId="0" xfId="0" applyNumberFormat="1" applyFill="1"/>
  </cellXfs>
  <cellStyles count="38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Input" xfId="2" builtinId="20"/>
    <cellStyle name="Normal" xfId="0" builtinId="0"/>
    <cellStyle name="Output" xfId="3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71503373037"/>
          <c:y val="0.0470730190627194"/>
          <c:w val="0.50162667741471"/>
          <c:h val="0.776378924402898"/>
        </c:manualLayout>
      </c:layout>
      <c:scatterChart>
        <c:scatterStyle val="lineMarker"/>
        <c:varyColors val="0"/>
        <c:ser>
          <c:idx val="2"/>
          <c:order val="0"/>
          <c:tx>
            <c:strRef>
              <c:f>Calc!$W$3</c:f>
              <c:strCache>
                <c:ptCount val="1"/>
                <c:pt idx="0">
                  <c:v>Minimum Possible Cost</c:v>
                </c:pt>
              </c:strCache>
            </c:strRef>
          </c:tx>
          <c:marker>
            <c:symbol val="none"/>
          </c:marker>
          <c:xVal>
            <c:numRef>
              <c:f>Calc!$U$4:$U$53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Calc!$W$4:$W$53</c:f>
              <c:numCache>
                <c:formatCode>"$"#,##0.00;[Red]"$"#,##0.00</c:formatCode>
                <c:ptCount val="50"/>
                <c:pt idx="0">
                  <c:v>30.53801574859587</c:v>
                </c:pt>
                <c:pt idx="1">
                  <c:v>26.78641676228188</c:v>
                </c:pt>
                <c:pt idx="2">
                  <c:v>25.03567056866869</c:v>
                </c:pt>
                <c:pt idx="3">
                  <c:v>24.02208066710315</c:v>
                </c:pt>
                <c:pt idx="4">
                  <c:v>23.36104377477781</c:v>
                </c:pt>
                <c:pt idx="5">
                  <c:v>22.89586966536367</c:v>
                </c:pt>
                <c:pt idx="6">
                  <c:v>22.55074048741125</c:v>
                </c:pt>
                <c:pt idx="7">
                  <c:v>22.28449797870509</c:v>
                </c:pt>
                <c:pt idx="8">
                  <c:v>22.07286931793866</c:v>
                </c:pt>
                <c:pt idx="9">
                  <c:v>21.90061343126832</c:v>
                </c:pt>
                <c:pt idx="10">
                  <c:v>21.75767769552058</c:v>
                </c:pt>
                <c:pt idx="11">
                  <c:v>21.63716325165484</c:v>
                </c:pt>
                <c:pt idx="12">
                  <c:v>21.5341781814423</c:v>
                </c:pt>
                <c:pt idx="13">
                  <c:v>21.44515718854671</c:v>
                </c:pt>
                <c:pt idx="14">
                  <c:v>21.36744044871723</c:v>
                </c:pt>
                <c:pt idx="15">
                  <c:v>21.29900331961366</c:v>
                </c:pt>
                <c:pt idx="16">
                  <c:v>21.23827741632457</c:v>
                </c:pt>
                <c:pt idx="17">
                  <c:v>21.18402894271966</c:v>
                </c:pt>
                <c:pt idx="18">
                  <c:v>21.13527398542917</c:v>
                </c:pt>
                <c:pt idx="19">
                  <c:v>21.09121830113052</c:v>
                </c:pt>
                <c:pt idx="20">
                  <c:v>21.05121371423866</c:v>
                </c:pt>
                <c:pt idx="21">
                  <c:v>21.01472601410652</c:v>
                </c:pt>
                <c:pt idx="22">
                  <c:v>20.98131096240655</c:v>
                </c:pt>
                <c:pt idx="23">
                  <c:v>20.95059611690456</c:v>
                </c:pt>
                <c:pt idx="24">
                  <c:v>20.9222668904707</c:v>
                </c:pt>
                <c:pt idx="25">
                  <c:v>20.89605573704123</c:v>
                </c:pt>
                <c:pt idx="26">
                  <c:v>20.87173367575082</c:v>
                </c:pt>
                <c:pt idx="27">
                  <c:v>20.84910358394148</c:v>
                </c:pt>
                <c:pt idx="28">
                  <c:v>20.82799484284202</c:v>
                </c:pt>
                <c:pt idx="29">
                  <c:v>20.80825902799292</c:v>
                </c:pt>
                <c:pt idx="30">
                  <c:v>20.78976641407921</c:v>
                </c:pt>
                <c:pt idx="31">
                  <c:v>20.77240312009916</c:v>
                </c:pt>
                <c:pt idx="32">
                  <c:v>20.75606876205865</c:v>
                </c:pt>
                <c:pt idx="33">
                  <c:v>20.74067451095574</c:v>
                </c:pt>
                <c:pt idx="34">
                  <c:v>20.72614147669774</c:v>
                </c:pt>
                <c:pt idx="35">
                  <c:v>20.71239935586876</c:v>
                </c:pt>
                <c:pt idx="36">
                  <c:v>20.69938529442144</c:v>
                </c:pt>
                <c:pt idx="37">
                  <c:v>20.68704292646817</c:v>
                </c:pt>
                <c:pt idx="38">
                  <c:v>20.67532155816036</c:v>
                </c:pt>
                <c:pt idx="39">
                  <c:v>20.66417547173267</c:v>
                </c:pt>
                <c:pt idx="40">
                  <c:v>20.653563329565</c:v>
                </c:pt>
                <c:pt idx="41">
                  <c:v>20.64344766188471</c:v>
                </c:pt>
                <c:pt idx="42">
                  <c:v>20.63379442472694</c:v>
                </c:pt>
                <c:pt idx="43">
                  <c:v>20.62457261716282</c:v>
                </c:pt>
                <c:pt idx="44">
                  <c:v>20.61575394872718</c:v>
                </c:pt>
                <c:pt idx="45">
                  <c:v>20.60731254952943</c:v>
                </c:pt>
                <c:pt idx="46">
                  <c:v>20.59922471679022</c:v>
                </c:pt>
                <c:pt idx="47">
                  <c:v>20.59146869257365</c:v>
                </c:pt>
                <c:pt idx="48">
                  <c:v>20.58402446832559</c:v>
                </c:pt>
                <c:pt idx="49">
                  <c:v>20.5768736125208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Calc!$X$3</c:f>
              <c:strCache>
                <c:ptCount val="1"/>
                <c:pt idx="0">
                  <c:v>Cost w/ 1 hr of extra time that clusters are running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Calc!$U$4:$U$53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Calc!$X$4:$X$53</c:f>
              <c:numCache>
                <c:formatCode>"$"#,##0.00;[Red]"$"#,##0.00</c:formatCode>
                <c:ptCount val="50"/>
                <c:pt idx="0">
                  <c:v>34.97801574859587</c:v>
                </c:pt>
                <c:pt idx="1">
                  <c:v>32.90641676228188</c:v>
                </c:pt>
                <c:pt idx="2">
                  <c:v>32.83567056866868</c:v>
                </c:pt>
                <c:pt idx="3">
                  <c:v>33.50208066710316</c:v>
                </c:pt>
                <c:pt idx="4">
                  <c:v>34.52104377477781</c:v>
                </c:pt>
                <c:pt idx="5">
                  <c:v>35.73586966536367</c:v>
                </c:pt>
                <c:pt idx="6">
                  <c:v>37.07074048741126</c:v>
                </c:pt>
                <c:pt idx="7">
                  <c:v>38.48449797870509</c:v>
                </c:pt>
                <c:pt idx="8">
                  <c:v>39.95286931793866</c:v>
                </c:pt>
                <c:pt idx="9">
                  <c:v>41.46061343126831</c:v>
                </c:pt>
                <c:pt idx="10">
                  <c:v>42.99767769552059</c:v>
                </c:pt>
                <c:pt idx="11">
                  <c:v>44.55716325165483</c:v>
                </c:pt>
                <c:pt idx="12">
                  <c:v>46.13417818144229</c:v>
                </c:pt>
                <c:pt idx="13">
                  <c:v>47.7251571885467</c:v>
                </c:pt>
                <c:pt idx="14">
                  <c:v>49.32744044871723</c:v>
                </c:pt>
                <c:pt idx="15">
                  <c:v>50.93900331961366</c:v>
                </c:pt>
                <c:pt idx="16">
                  <c:v>52.55827741632457</c:v>
                </c:pt>
                <c:pt idx="17">
                  <c:v>54.18402894271965</c:v>
                </c:pt>
                <c:pt idx="18">
                  <c:v>55.81527398542917</c:v>
                </c:pt>
                <c:pt idx="19">
                  <c:v>57.45121830113052</c:v>
                </c:pt>
                <c:pt idx="20">
                  <c:v>59.09121371423866</c:v>
                </c:pt>
                <c:pt idx="21">
                  <c:v>60.73472601410651</c:v>
                </c:pt>
                <c:pt idx="22">
                  <c:v>62.38131096240654</c:v>
                </c:pt>
                <c:pt idx="23">
                  <c:v>64.03059611690458</c:v>
                </c:pt>
                <c:pt idx="24">
                  <c:v>65.6822668904707</c:v>
                </c:pt>
                <c:pt idx="25">
                  <c:v>67.33605573704122</c:v>
                </c:pt>
                <c:pt idx="26">
                  <c:v>68.99173367575082</c:v>
                </c:pt>
                <c:pt idx="27">
                  <c:v>70.64910358394148</c:v>
                </c:pt>
                <c:pt idx="28">
                  <c:v>72.307994842842</c:v>
                </c:pt>
                <c:pt idx="29">
                  <c:v>73.9682590279929</c:v>
                </c:pt>
                <c:pt idx="30">
                  <c:v>75.62976641407921</c:v>
                </c:pt>
                <c:pt idx="31">
                  <c:v>77.29240312009915</c:v>
                </c:pt>
                <c:pt idx="32">
                  <c:v>78.95606876205865</c:v>
                </c:pt>
                <c:pt idx="33">
                  <c:v>80.62067451095574</c:v>
                </c:pt>
                <c:pt idx="34">
                  <c:v>82.28614147669774</c:v>
                </c:pt>
                <c:pt idx="35">
                  <c:v>83.95239935586876</c:v>
                </c:pt>
                <c:pt idx="36">
                  <c:v>85.61938529442145</c:v>
                </c:pt>
                <c:pt idx="37">
                  <c:v>87.28704292646817</c:v>
                </c:pt>
                <c:pt idx="38">
                  <c:v>88.95532155816034</c:v>
                </c:pt>
                <c:pt idx="39">
                  <c:v>90.62417547173267</c:v>
                </c:pt>
                <c:pt idx="40">
                  <c:v>92.293563329565</c:v>
                </c:pt>
                <c:pt idx="41">
                  <c:v>93.9634476618847</c:v>
                </c:pt>
                <c:pt idx="42">
                  <c:v>95.63379442472694</c:v>
                </c:pt>
                <c:pt idx="43">
                  <c:v>97.30457261716282</c:v>
                </c:pt>
                <c:pt idx="44">
                  <c:v>98.97575394872718</c:v>
                </c:pt>
                <c:pt idx="45">
                  <c:v>100.6473125495294</c:v>
                </c:pt>
                <c:pt idx="46">
                  <c:v>102.3192247167902</c:v>
                </c:pt>
                <c:pt idx="47">
                  <c:v>103.9914686925736</c:v>
                </c:pt>
                <c:pt idx="48">
                  <c:v>105.6640244683256</c:v>
                </c:pt>
                <c:pt idx="49">
                  <c:v>107.3368736125208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940784"/>
        <c:axId val="-677936880"/>
      </c:scatterChart>
      <c:scatterChart>
        <c:scatterStyle val="lineMarker"/>
        <c:varyColors val="0"/>
        <c:ser>
          <c:idx val="0"/>
          <c:order val="1"/>
          <c:tx>
            <c:strRef>
              <c:f>Calc!$V$3</c:f>
              <c:strCache>
                <c:ptCount val="1"/>
                <c:pt idx="0">
                  <c:v>Runtime</c:v>
                </c:pt>
              </c:strCache>
            </c:strRef>
          </c:tx>
          <c:marker>
            <c:symbol val="none"/>
          </c:marker>
          <c:xVal>
            <c:numRef>
              <c:f>Calc!$U$4:$U$53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Calc!$V$4:$V$53</c:f>
              <c:numCache>
                <c:formatCode>_-* #,##0.00_-;\-* #,##0.00_-;_-* "-"??_-;_-@_-</c:formatCode>
                <c:ptCount val="50"/>
                <c:pt idx="0">
                  <c:v>6.877931474908981</c:v>
                </c:pt>
                <c:pt idx="1">
                  <c:v>4.376865484032987</c:v>
                </c:pt>
                <c:pt idx="2">
                  <c:v>3.209701354957524</c:v>
                </c:pt>
                <c:pt idx="3">
                  <c:v>2.533974753913835</c:v>
                </c:pt>
                <c:pt idx="4">
                  <c:v>2.093283492363603</c:v>
                </c:pt>
                <c:pt idx="5">
                  <c:v>1.783167419420847</c:v>
                </c:pt>
                <c:pt idx="6">
                  <c:v>1.553081300785899</c:v>
                </c:pt>
                <c:pt idx="7">
                  <c:v>1.375586294981796</c:v>
                </c:pt>
                <c:pt idx="8">
                  <c:v>1.23450052113751</c:v>
                </c:pt>
                <c:pt idx="9">
                  <c:v>1.119663263357276</c:v>
                </c:pt>
                <c:pt idx="10">
                  <c:v>1.024372772858784</c:v>
                </c:pt>
                <c:pt idx="11">
                  <c:v>0.944029810281625</c:v>
                </c:pt>
                <c:pt idx="12">
                  <c:v>0.875373096806597</c:v>
                </c:pt>
                <c:pt idx="13">
                  <c:v>0.81602576820954</c:v>
                </c:pt>
                <c:pt idx="14">
                  <c:v>0.76421460832322</c:v>
                </c:pt>
                <c:pt idx="15">
                  <c:v>0.718589855587505</c:v>
                </c:pt>
                <c:pt idx="16">
                  <c:v>0.678105920061449</c:v>
                </c:pt>
                <c:pt idx="17">
                  <c:v>0.641940270991505</c:v>
                </c:pt>
                <c:pt idx="18">
                  <c:v>0.609436966131175</c:v>
                </c:pt>
                <c:pt idx="19">
                  <c:v>0.580066509932083</c:v>
                </c:pt>
                <c:pt idx="20">
                  <c:v>0.553396785337504</c:v>
                </c:pt>
                <c:pt idx="21">
                  <c:v>0.529071651916075</c:v>
                </c:pt>
                <c:pt idx="22">
                  <c:v>0.506794950782767</c:v>
                </c:pt>
                <c:pt idx="23">
                  <c:v>0.486318387114776</c:v>
                </c:pt>
                <c:pt idx="24">
                  <c:v>0.467432236158863</c:v>
                </c:pt>
                <c:pt idx="25">
                  <c:v>0.44995813387255</c:v>
                </c:pt>
                <c:pt idx="26">
                  <c:v>0.433743426345611</c:v>
                </c:pt>
                <c:pt idx="27">
                  <c:v>0.41865669847272</c:v>
                </c:pt>
                <c:pt idx="28">
                  <c:v>0.404584204406411</c:v>
                </c:pt>
                <c:pt idx="29">
                  <c:v>0.391426994507015</c:v>
                </c:pt>
                <c:pt idx="30">
                  <c:v>0.379098585231204</c:v>
                </c:pt>
                <c:pt idx="31">
                  <c:v>0.367523055911167</c:v>
                </c:pt>
                <c:pt idx="32">
                  <c:v>0.356633483884169</c:v>
                </c:pt>
                <c:pt idx="33">
                  <c:v>0.34637064981556</c:v>
                </c:pt>
                <c:pt idx="34">
                  <c:v>0.33668196031023</c:v>
                </c:pt>
                <c:pt idx="35">
                  <c:v>0.327520546424237</c:v>
                </c:pt>
                <c:pt idx="36">
                  <c:v>0.318844505459357</c:v>
                </c:pt>
                <c:pt idx="37">
                  <c:v>0.31061626015718</c:v>
                </c:pt>
                <c:pt idx="38">
                  <c:v>0.302802014618634</c:v>
                </c:pt>
                <c:pt idx="39">
                  <c:v>0.295371290333514</c:v>
                </c:pt>
                <c:pt idx="40">
                  <c:v>0.2882965288884</c:v>
                </c:pt>
                <c:pt idx="41">
                  <c:v>0.281552750434871</c:v>
                </c:pt>
                <c:pt idx="42">
                  <c:v>0.275117258996359</c:v>
                </c:pt>
                <c:pt idx="43">
                  <c:v>0.268969387286943</c:v>
                </c:pt>
                <c:pt idx="44">
                  <c:v>0.263090274996518</c:v>
                </c:pt>
                <c:pt idx="45">
                  <c:v>0.257462675531352</c:v>
                </c:pt>
                <c:pt idx="46">
                  <c:v>0.252070787038549</c:v>
                </c:pt>
                <c:pt idx="47">
                  <c:v>0.246900104227502</c:v>
                </c:pt>
                <c:pt idx="48">
                  <c:v>0.241937288062125</c:v>
                </c:pt>
                <c:pt idx="49">
                  <c:v>0.23717005085893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2429744"/>
        <c:axId val="-672433136"/>
      </c:scatterChart>
      <c:valAx>
        <c:axId val="-6779407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77936880"/>
        <c:crosses val="autoZero"/>
        <c:crossBetween val="midCat"/>
      </c:valAx>
      <c:valAx>
        <c:axId val="-677936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Estimated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layout/>
          <c:overlay val="0"/>
        </c:title>
        <c:numFmt formatCode="&quot;$&quot;#,##0.00;[Red]&quot;$&quot;#,##0.00" sourceLinked="1"/>
        <c:majorTickMark val="out"/>
        <c:minorTickMark val="none"/>
        <c:tickLblPos val="nextTo"/>
        <c:crossAx val="-677940784"/>
        <c:crosses val="autoZero"/>
        <c:crossBetween val="midCat"/>
      </c:valAx>
      <c:valAx>
        <c:axId val="-6724331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runtime (hours)</a:t>
                </a:r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-672429744"/>
        <c:crosses val="max"/>
        <c:crossBetween val="midCat"/>
      </c:valAx>
      <c:valAx>
        <c:axId val="-67242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72433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34044220859"/>
          <c:y val="0.325291098580482"/>
          <c:w val="0.284544358333051"/>
          <c:h val="0.3494175177208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'8,10'!$K$3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'8,10'!$I$4:$I$53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'8,10'!$K$4:$K$53</c:f>
              <c:numCache>
                <c:formatCode>"$"#,##0.00;[Red]"$"#,##0.00</c:formatCode>
                <c:ptCount val="50"/>
                <c:pt idx="0">
                  <c:v>35.28</c:v>
                </c:pt>
                <c:pt idx="1">
                  <c:v>47.04</c:v>
                </c:pt>
                <c:pt idx="2">
                  <c:v>55.44</c:v>
                </c:pt>
                <c:pt idx="3">
                  <c:v>60.48</c:v>
                </c:pt>
                <c:pt idx="4">
                  <c:v>67.2</c:v>
                </c:pt>
                <c:pt idx="5">
                  <c:v>70.56</c:v>
                </c:pt>
                <c:pt idx="6">
                  <c:v>70.56</c:v>
                </c:pt>
                <c:pt idx="7">
                  <c:v>80.64</c:v>
                </c:pt>
                <c:pt idx="8">
                  <c:v>75.6</c:v>
                </c:pt>
                <c:pt idx="9">
                  <c:v>84.0</c:v>
                </c:pt>
                <c:pt idx="10">
                  <c:v>92.4</c:v>
                </c:pt>
                <c:pt idx="11">
                  <c:v>80.64</c:v>
                </c:pt>
                <c:pt idx="12">
                  <c:v>87.36</c:v>
                </c:pt>
                <c:pt idx="13">
                  <c:v>94.08</c:v>
                </c:pt>
                <c:pt idx="14">
                  <c:v>100.8</c:v>
                </c:pt>
                <c:pt idx="15">
                  <c:v>107.52</c:v>
                </c:pt>
                <c:pt idx="16">
                  <c:v>114.24</c:v>
                </c:pt>
                <c:pt idx="17">
                  <c:v>90.72</c:v>
                </c:pt>
                <c:pt idx="18">
                  <c:v>95.76</c:v>
                </c:pt>
                <c:pt idx="19">
                  <c:v>100.8</c:v>
                </c:pt>
                <c:pt idx="20">
                  <c:v>105.84</c:v>
                </c:pt>
                <c:pt idx="21">
                  <c:v>110.88</c:v>
                </c:pt>
                <c:pt idx="22">
                  <c:v>115.92</c:v>
                </c:pt>
                <c:pt idx="23">
                  <c:v>120.96</c:v>
                </c:pt>
                <c:pt idx="24">
                  <c:v>126.0</c:v>
                </c:pt>
                <c:pt idx="25">
                  <c:v>131.04</c:v>
                </c:pt>
                <c:pt idx="26">
                  <c:v>136.08</c:v>
                </c:pt>
                <c:pt idx="27">
                  <c:v>141.12</c:v>
                </c:pt>
                <c:pt idx="28">
                  <c:v>146.16</c:v>
                </c:pt>
                <c:pt idx="29">
                  <c:v>151.2</c:v>
                </c:pt>
                <c:pt idx="30">
                  <c:v>156.24</c:v>
                </c:pt>
                <c:pt idx="31">
                  <c:v>161.28</c:v>
                </c:pt>
                <c:pt idx="32">
                  <c:v>166.32</c:v>
                </c:pt>
                <c:pt idx="33">
                  <c:v>171.36</c:v>
                </c:pt>
                <c:pt idx="34">
                  <c:v>176.4</c:v>
                </c:pt>
                <c:pt idx="35">
                  <c:v>181.44</c:v>
                </c:pt>
                <c:pt idx="36">
                  <c:v>124.32</c:v>
                </c:pt>
                <c:pt idx="37">
                  <c:v>127.68</c:v>
                </c:pt>
                <c:pt idx="38">
                  <c:v>131.04</c:v>
                </c:pt>
                <c:pt idx="39">
                  <c:v>134.4</c:v>
                </c:pt>
                <c:pt idx="40">
                  <c:v>137.76</c:v>
                </c:pt>
                <c:pt idx="41">
                  <c:v>141.12</c:v>
                </c:pt>
                <c:pt idx="42">
                  <c:v>144.48</c:v>
                </c:pt>
                <c:pt idx="43">
                  <c:v>147.84</c:v>
                </c:pt>
                <c:pt idx="44">
                  <c:v>151.2</c:v>
                </c:pt>
                <c:pt idx="45">
                  <c:v>154.56</c:v>
                </c:pt>
                <c:pt idx="46">
                  <c:v>157.92</c:v>
                </c:pt>
                <c:pt idx="47">
                  <c:v>161.28</c:v>
                </c:pt>
                <c:pt idx="48">
                  <c:v>164.64</c:v>
                </c:pt>
                <c:pt idx="49">
                  <c:v>168.0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0957968"/>
        <c:axId val="-788667728"/>
      </c:scatterChart>
      <c:scatterChart>
        <c:scatterStyle val="lineMarker"/>
        <c:varyColors val="0"/>
        <c:ser>
          <c:idx val="0"/>
          <c:order val="0"/>
          <c:tx>
            <c:strRef>
              <c:f>'8,10'!$J$3</c:f>
              <c:strCache>
                <c:ptCount val="1"/>
                <c:pt idx="0">
                  <c:v>Runtime</c:v>
                </c:pt>
              </c:strCache>
            </c:strRef>
          </c:tx>
          <c:marker>
            <c:symbol val="none"/>
          </c:marker>
          <c:xVal>
            <c:numRef>
              <c:f>'8,10'!$I$4:$I$53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'8,10'!$J$4:$J$53</c:f>
              <c:numCache>
                <c:formatCode>_-* #,##0.00_-;\-* #,##0.00_-;_-* "-"??_-;_-@_-</c:formatCode>
                <c:ptCount val="50"/>
                <c:pt idx="0">
                  <c:v>19.81580446016924</c:v>
                </c:pt>
                <c:pt idx="1">
                  <c:v>12.92335073489298</c:v>
                </c:pt>
                <c:pt idx="2">
                  <c:v>9.588292480727052</c:v>
                </c:pt>
                <c:pt idx="3">
                  <c:v>7.621463253911247</c:v>
                </c:pt>
                <c:pt idx="4">
                  <c:v>6.324192912819971</c:v>
                </c:pt>
                <c:pt idx="5">
                  <c:v>5.404310307318884</c:v>
                </c:pt>
                <c:pt idx="6">
                  <c:v>4.718048680992676</c:v>
                </c:pt>
                <c:pt idx="7">
                  <c:v>4.186437562007586</c:v>
                </c:pt>
                <c:pt idx="8">
                  <c:v>3.762494517753653</c:v>
                </c:pt>
                <c:pt idx="9">
                  <c:v>3.416518010374007</c:v>
                </c:pt>
                <c:pt idx="10">
                  <c:v>3.128811230553038</c:v>
                </c:pt>
                <c:pt idx="11">
                  <c:v>2.885796766044064</c:v>
                </c:pt>
                <c:pt idx="12">
                  <c:v>2.677811413536384</c:v>
                </c:pt>
                <c:pt idx="13">
                  <c:v>2.497790478172593</c:v>
                </c:pt>
                <c:pt idx="14">
                  <c:v>2.340449345689281</c:v>
                </c:pt>
                <c:pt idx="15">
                  <c:v>2.201756051129916</c:v>
                </c:pt>
                <c:pt idx="16">
                  <c:v>2.07858088743034</c:v>
                </c:pt>
                <c:pt idx="17">
                  <c:v>1.968457396705554</c:v>
                </c:pt>
                <c:pt idx="18">
                  <c:v>1.869415515110306</c:v>
                </c:pt>
                <c:pt idx="19">
                  <c:v>1.779862676063105</c:v>
                </c:pt>
                <c:pt idx="20">
                  <c:v>1.698497525157363</c:v>
                </c:pt>
                <c:pt idx="21">
                  <c:v>1.624246267226987</c:v>
                </c:pt>
                <c:pt idx="22">
                  <c:v>1.556215009960935</c:v>
                </c:pt>
                <c:pt idx="23">
                  <c:v>1.49365360252532</c:v>
                </c:pt>
                <c:pt idx="24">
                  <c:v>1.435927859432554</c:v>
                </c:pt>
                <c:pt idx="25">
                  <c:v>1.382497985593203</c:v>
                </c:pt>
                <c:pt idx="26">
                  <c:v>1.332901645302864</c:v>
                </c:pt>
                <c:pt idx="27">
                  <c:v>1.28674054936164</c:v>
                </c:pt>
                <c:pt idx="28">
                  <c:v>1.243669735993886</c:v>
                </c:pt>
                <c:pt idx="29">
                  <c:v>1.203388934828091</c:v>
                </c:pt>
                <c:pt idx="30">
                  <c:v>1.165635556480544</c:v>
                </c:pt>
                <c:pt idx="31">
                  <c:v>1.130178961606611</c:v>
                </c:pt>
                <c:pt idx="32">
                  <c:v>1.096815745027818</c:v>
                </c:pt>
                <c:pt idx="33">
                  <c:v>1.065365831191895</c:v>
                </c:pt>
                <c:pt idx="34">
                  <c:v>1.035669222656929</c:v>
                </c:pt>
                <c:pt idx="35">
                  <c:v>1.007583277635724</c:v>
                </c:pt>
                <c:pt idx="36">
                  <c:v>0.98098041882026</c:v>
                </c:pt>
                <c:pt idx="37">
                  <c:v>0.955746195828098</c:v>
                </c:pt>
                <c:pt idx="38">
                  <c:v>0.931777639192911</c:v>
                </c:pt>
                <c:pt idx="39">
                  <c:v>0.908981855971066</c:v>
                </c:pt>
                <c:pt idx="40">
                  <c:v>0.887274826574742</c:v>
                </c:pt>
                <c:pt idx="41">
                  <c:v>0.866580369978247</c:v>
                </c:pt>
                <c:pt idx="42">
                  <c:v>0.846829250434583</c:v>
                </c:pt>
                <c:pt idx="43">
                  <c:v>0.827958403628241</c:v>
                </c:pt>
                <c:pt idx="44">
                  <c:v>0.809910264039615</c:v>
                </c:pt>
                <c:pt idx="45">
                  <c:v>0.79263217840677</c:v>
                </c:pt>
                <c:pt idx="46">
                  <c:v>0.776075892695923</c:v>
                </c:pt>
                <c:pt idx="47">
                  <c:v>0.760197102052528</c:v>
                </c:pt>
                <c:pt idx="48">
                  <c:v>0.74495505489358</c:v>
                </c:pt>
                <c:pt idx="49">
                  <c:v>0.730312203691741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1338608"/>
        <c:axId val="-533642480"/>
      </c:scatterChart>
      <c:valAx>
        <c:axId val="-790957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88667728"/>
        <c:crosses val="autoZero"/>
        <c:crossBetween val="midCat"/>
      </c:valAx>
      <c:valAx>
        <c:axId val="-78866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Estimated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</c:title>
        <c:numFmt formatCode="&quot;$&quot;#,##0.00;[Red]&quot;$&quot;#,##0.00" sourceLinked="1"/>
        <c:majorTickMark val="out"/>
        <c:minorTickMark val="none"/>
        <c:tickLblPos val="nextTo"/>
        <c:crossAx val="-790957968"/>
        <c:crosses val="autoZero"/>
        <c:crossBetween val="midCat"/>
      </c:valAx>
      <c:valAx>
        <c:axId val="-5336424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runtime (hours)</a:t>
                </a:r>
              </a:p>
            </c:rich>
          </c:tx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-791338608"/>
        <c:crosses val="max"/>
        <c:crossBetween val="midCat"/>
      </c:valAx>
      <c:valAx>
        <c:axId val="-79133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33642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88901</xdr:colOff>
      <xdr:row>2</xdr:row>
      <xdr:rowOff>133351</xdr:rowOff>
    </xdr:from>
    <xdr:to>
      <xdr:col>18</xdr:col>
      <xdr:colOff>264583</xdr:colOff>
      <xdr:row>19</xdr:row>
      <xdr:rowOff>21168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139700</xdr:colOff>
      <xdr:row>19</xdr:row>
      <xdr:rowOff>152400</xdr:rowOff>
    </xdr:from>
    <xdr:to>
      <xdr:col>19</xdr:col>
      <xdr:colOff>468856</xdr:colOff>
      <xdr:row>55</xdr:row>
      <xdr:rowOff>148166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9450" y="4174067"/>
          <a:ext cx="13558323" cy="7234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12</xdr:row>
      <xdr:rowOff>165100</xdr:rowOff>
    </xdr:from>
    <xdr:to>
      <xdr:col>22</xdr:col>
      <xdr:colOff>177800</xdr:colOff>
      <xdr:row>36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5"/>
  <sheetViews>
    <sheetView tabSelected="1" zoomScale="120" zoomScaleNormal="120" workbookViewId="0">
      <selection activeCell="C8" sqref="C8"/>
    </sheetView>
  </sheetViews>
  <sheetFormatPr baseColWidth="10" defaultRowHeight="16" x14ac:dyDescent="0.2"/>
  <cols>
    <col min="1" max="1" width="10.83203125" style="1"/>
    <col min="2" max="2" width="72.1640625" style="1" bestFit="1" customWidth="1"/>
    <col min="3" max="3" width="13.1640625" style="1" bestFit="1" customWidth="1"/>
    <col min="4" max="5" width="10.83203125" style="1"/>
    <col min="6" max="6" width="22" style="1" bestFit="1" customWidth="1"/>
    <col min="7" max="16384" width="10.83203125" style="1"/>
  </cols>
  <sheetData>
    <row r="2" spans="2:24" x14ac:dyDescent="0.2">
      <c r="B2" s="4" t="s">
        <v>245</v>
      </c>
    </row>
    <row r="3" spans="2:24" x14ac:dyDescent="0.2">
      <c r="B3" s="4" t="s">
        <v>246</v>
      </c>
      <c r="U3" s="10" t="s">
        <v>253</v>
      </c>
      <c r="V3" s="10" t="s">
        <v>254</v>
      </c>
      <c r="W3" s="10" t="s">
        <v>262</v>
      </c>
      <c r="X3" s="10" t="str">
        <f>"Cost w/ "&amp;G10&amp;" hr of extra time that clusters are running"</f>
        <v>Cost w/ 1 hr of extra time that clusters are running</v>
      </c>
    </row>
    <row r="4" spans="2:24" x14ac:dyDescent="0.2">
      <c r="B4" s="1" t="s">
        <v>244</v>
      </c>
      <c r="C4" s="8">
        <f>SUM(C21:C72)</f>
        <v>2116286.607664302</v>
      </c>
      <c r="F4" s="1" t="s">
        <v>241</v>
      </c>
      <c r="G4" s="1">
        <v>350000</v>
      </c>
      <c r="U4" s="10">
        <v>1</v>
      </c>
      <c r="V4" s="11">
        <f>$C$13/(U4+12/16)</f>
        <v>6.8779314749089808</v>
      </c>
      <c r="W4" s="12">
        <f>(V4)*U4*$G$8+(V4)*$G$9</f>
        <v>30.538015748595875</v>
      </c>
      <c r="X4" s="12">
        <f>(V4+$G$10)*U4*$G$8+(V4+$G$10)*$G$9</f>
        <v>34.978015748595872</v>
      </c>
    </row>
    <row r="5" spans="2:24" x14ac:dyDescent="0.2">
      <c r="B5" s="1" t="s">
        <v>265</v>
      </c>
      <c r="C5" s="8">
        <f>SUM(D21:D72)</f>
        <v>9258.7539085313201</v>
      </c>
      <c r="F5" s="1" t="s">
        <v>242</v>
      </c>
      <c r="G5" s="1">
        <v>80000000</v>
      </c>
      <c r="U5" s="10">
        <v>2</v>
      </c>
      <c r="V5" s="11">
        <f>$C$13/(U5+12/16)</f>
        <v>4.3768654840329875</v>
      </c>
      <c r="W5" s="12">
        <f t="shared" ref="W5:W54" si="0">(V5)*U5*$G$8+(V5)*$G$9</f>
        <v>26.786416762281881</v>
      </c>
      <c r="X5" s="12">
        <f t="shared" ref="X5:X54" si="1">(V5+$G$10)*U5*$G$8+(V5+$G$10)*$G$9</f>
        <v>32.906416762281879</v>
      </c>
    </row>
    <row r="6" spans="2:24" x14ac:dyDescent="0.2">
      <c r="B6" s="1" t="s">
        <v>263</v>
      </c>
      <c r="C6" s="7">
        <v>0</v>
      </c>
      <c r="F6" s="1" t="s">
        <v>237</v>
      </c>
      <c r="G6" s="1">
        <f>G5/G4</f>
        <v>228.57142857142858</v>
      </c>
      <c r="U6" s="10">
        <v>3</v>
      </c>
      <c r="V6" s="11">
        <f>$C$13/(U6+12/16)</f>
        <v>3.2097013549575242</v>
      </c>
      <c r="W6" s="12">
        <f t="shared" si="0"/>
        <v>25.035670568668689</v>
      </c>
      <c r="X6" s="12">
        <f t="shared" si="1"/>
        <v>32.835670568668682</v>
      </c>
    </row>
    <row r="7" spans="2:24" x14ac:dyDescent="0.2">
      <c r="B7" s="1" t="s">
        <v>264</v>
      </c>
      <c r="C7" s="14">
        <f>(C6+1)*C5</f>
        <v>9258.7539085313201</v>
      </c>
      <c r="F7" s="1" t="s">
        <v>248</v>
      </c>
      <c r="G7" s="1">
        <v>769.23076923076928</v>
      </c>
      <c r="U7" s="10">
        <v>4</v>
      </c>
      <c r="V7" s="11">
        <f>$C$13/(U7+12/16)</f>
        <v>2.5339747539138351</v>
      </c>
      <c r="W7" s="12">
        <f t="shared" si="0"/>
        <v>24.022080667103154</v>
      </c>
      <c r="X7" s="12">
        <f t="shared" si="1"/>
        <v>33.502080667103158</v>
      </c>
    </row>
    <row r="8" spans="2:24" x14ac:dyDescent="0.2">
      <c r="F8" s="1" t="s">
        <v>250</v>
      </c>
      <c r="G8" s="1">
        <v>1.68</v>
      </c>
      <c r="U8" s="10">
        <v>5</v>
      </c>
      <c r="V8" s="11">
        <f>$C$13/(U8+12/16)</f>
        <v>2.0932834923636028</v>
      </c>
      <c r="W8" s="12">
        <f t="shared" si="0"/>
        <v>23.361043774777809</v>
      </c>
      <c r="X8" s="12">
        <f t="shared" si="1"/>
        <v>34.521043774777809</v>
      </c>
    </row>
    <row r="9" spans="2:24" x14ac:dyDescent="0.2">
      <c r="F9" s="1" t="s">
        <v>258</v>
      </c>
      <c r="G9" s="1">
        <v>2.76</v>
      </c>
      <c r="U9" s="10">
        <v>6</v>
      </c>
      <c r="V9" s="11">
        <f>$C$13/(U9+12/16)</f>
        <v>1.7831674194208469</v>
      </c>
      <c r="W9" s="12">
        <f t="shared" si="0"/>
        <v>22.895869665363673</v>
      </c>
      <c r="X9" s="12">
        <f t="shared" si="1"/>
        <v>35.735869665363673</v>
      </c>
    </row>
    <row r="10" spans="2:24" x14ac:dyDescent="0.2">
      <c r="F10" s="1" t="s">
        <v>261</v>
      </c>
      <c r="G10" s="1">
        <v>1</v>
      </c>
      <c r="U10" s="10">
        <v>7</v>
      </c>
      <c r="V10" s="11">
        <f>$C$13/(U10+12/16)</f>
        <v>1.5530813007858988</v>
      </c>
      <c r="W10" s="12">
        <f t="shared" si="0"/>
        <v>22.550740487411247</v>
      </c>
      <c r="X10" s="12">
        <f t="shared" si="1"/>
        <v>37.070740487411257</v>
      </c>
    </row>
    <row r="11" spans="2:24" x14ac:dyDescent="0.2">
      <c r="U11" s="10">
        <v>8</v>
      </c>
      <c r="V11" s="11">
        <f>$C$13/(U11+12/16)</f>
        <v>1.3755862949817961</v>
      </c>
      <c r="W11" s="12">
        <f t="shared" si="0"/>
        <v>22.284497978705094</v>
      </c>
      <c r="X11" s="12">
        <f t="shared" si="1"/>
        <v>38.484497978705093</v>
      </c>
    </row>
    <row r="12" spans="2:24" ht="32" x14ac:dyDescent="0.2">
      <c r="B12" s="13" t="s">
        <v>259</v>
      </c>
      <c r="U12" s="10">
        <v>9</v>
      </c>
      <c r="V12" s="11">
        <f>$C$13/(U12+12/16)</f>
        <v>1.2345005211375093</v>
      </c>
      <c r="W12" s="12">
        <f t="shared" si="0"/>
        <v>22.072869317938665</v>
      </c>
      <c r="X12" s="12">
        <f t="shared" si="1"/>
        <v>39.952869317938664</v>
      </c>
    </row>
    <row r="13" spans="2:24" x14ac:dyDescent="0.2">
      <c r="B13" s="1" t="s">
        <v>247</v>
      </c>
      <c r="C13" s="6">
        <f>C7/G7</f>
        <v>12.036380081090716</v>
      </c>
      <c r="U13" s="10">
        <v>10</v>
      </c>
      <c r="V13" s="11">
        <f>$C$13/(U13+12/16)</f>
        <v>1.1196632633572758</v>
      </c>
      <c r="W13" s="12">
        <f t="shared" si="0"/>
        <v>21.900613431268315</v>
      </c>
      <c r="X13" s="12">
        <f t="shared" si="1"/>
        <v>41.460613431268307</v>
      </c>
    </row>
    <row r="14" spans="2:24" x14ac:dyDescent="0.2">
      <c r="B14" s="1" t="s">
        <v>251</v>
      </c>
      <c r="C14" s="7">
        <v>2</v>
      </c>
      <c r="U14" s="10">
        <v>11</v>
      </c>
      <c r="V14" s="11">
        <f>$C$13/(U14+12/16)</f>
        <v>1.0243727728587844</v>
      </c>
      <c r="W14" s="12">
        <f t="shared" si="0"/>
        <v>21.757677695520581</v>
      </c>
      <c r="X14" s="12">
        <f t="shared" si="1"/>
        <v>42.997677695520586</v>
      </c>
    </row>
    <row r="15" spans="2:24" x14ac:dyDescent="0.2">
      <c r="B15" s="1" t="s">
        <v>252</v>
      </c>
      <c r="C15" s="6">
        <f>C13/(C14+12/16)</f>
        <v>4.3768654840329875</v>
      </c>
      <c r="U15" s="10">
        <v>12</v>
      </c>
      <c r="V15" s="11">
        <f>$C$13/(U15+12/16)</f>
        <v>0.9440298102816248</v>
      </c>
      <c r="W15" s="12">
        <f t="shared" si="0"/>
        <v>21.63716325165484</v>
      </c>
      <c r="X15" s="12">
        <f t="shared" si="1"/>
        <v>44.557163251654835</v>
      </c>
    </row>
    <row r="16" spans="2:24" x14ac:dyDescent="0.2">
      <c r="B16" s="1" t="s">
        <v>249</v>
      </c>
      <c r="C16" s="9">
        <f>(($C$15))*$C$14*$G$8+(($C$15))*$G$9</f>
        <v>26.786416762281881</v>
      </c>
      <c r="U16" s="10">
        <v>13</v>
      </c>
      <c r="V16" s="11">
        <f>$C$13/(U16+12/16)</f>
        <v>0.87537309680659747</v>
      </c>
      <c r="W16" s="12">
        <f t="shared" si="0"/>
        <v>21.534178181442297</v>
      </c>
      <c r="X16" s="12">
        <f t="shared" si="1"/>
        <v>46.134178181442294</v>
      </c>
    </row>
    <row r="17" spans="2:24" x14ac:dyDescent="0.2">
      <c r="U17" s="10">
        <v>14</v>
      </c>
      <c r="V17" s="11">
        <f>$C$13/(U17+12/16)</f>
        <v>0.81602576820954009</v>
      </c>
      <c r="W17" s="12">
        <f t="shared" si="0"/>
        <v>21.445157188546712</v>
      </c>
      <c r="X17" s="12">
        <f t="shared" si="1"/>
        <v>47.72515718854671</v>
      </c>
    </row>
    <row r="18" spans="2:24" x14ac:dyDescent="0.2">
      <c r="U18" s="10">
        <v>15</v>
      </c>
      <c r="V18" s="11">
        <f>$C$13/(U18+12/16)</f>
        <v>0.76421460832322008</v>
      </c>
      <c r="W18" s="12">
        <f t="shared" si="0"/>
        <v>21.367440448717232</v>
      </c>
      <c r="X18" s="12">
        <f t="shared" si="1"/>
        <v>49.327440448717233</v>
      </c>
    </row>
    <row r="19" spans="2:24" x14ac:dyDescent="0.2">
      <c r="U19" s="10">
        <v>16</v>
      </c>
      <c r="V19" s="11">
        <f>$C$13/(U19+12/16)</f>
        <v>0.71858985558750543</v>
      </c>
      <c r="W19" s="12">
        <f t="shared" si="0"/>
        <v>21.299003319613661</v>
      </c>
      <c r="X19" s="12">
        <f t="shared" si="1"/>
        <v>50.939003319613661</v>
      </c>
    </row>
    <row r="20" spans="2:24" x14ac:dyDescent="0.2">
      <c r="B20" s="4" t="s">
        <v>260</v>
      </c>
      <c r="C20" s="4" t="s">
        <v>238</v>
      </c>
      <c r="D20" s="4" t="s">
        <v>239</v>
      </c>
      <c r="U20" s="10">
        <v>17</v>
      </c>
      <c r="V20" s="11">
        <f>$C$13/(U20+12/16)</f>
        <v>0.67810592006144876</v>
      </c>
      <c r="W20" s="12">
        <f t="shared" si="0"/>
        <v>21.238277416324575</v>
      </c>
      <c r="X20" s="12">
        <f t="shared" si="1"/>
        <v>52.558277416324572</v>
      </c>
    </row>
    <row r="21" spans="2:24" x14ac:dyDescent="0.2">
      <c r="B21" s="7" t="s">
        <v>74</v>
      </c>
      <c r="C21" s="5">
        <f>IFERROR(VLOOKUP(B21,'Location EPW.tsv'!$A$15:$L$231,12,FALSE),0)</f>
        <v>1843824.6213316247</v>
      </c>
      <c r="D21" s="6">
        <f>C21/$G$6</f>
        <v>8066.7327183258576</v>
      </c>
      <c r="U21" s="10">
        <v>18</v>
      </c>
      <c r="V21" s="11">
        <f>$C$13/(U21+12/16)</f>
        <v>0.64194027099150486</v>
      </c>
      <c r="W21" s="12">
        <f t="shared" si="0"/>
        <v>21.184028942719657</v>
      </c>
      <c r="X21" s="12">
        <f t="shared" si="1"/>
        <v>54.18402894271965</v>
      </c>
    </row>
    <row r="22" spans="2:24" x14ac:dyDescent="0.2">
      <c r="B22" s="7" t="s">
        <v>81</v>
      </c>
      <c r="C22" s="5">
        <f>IFERROR(VLOOKUP(B22,'Location EPW.tsv'!$A$15:$L$230,12,FALSE),0)</f>
        <v>272461.98633267707</v>
      </c>
      <c r="D22" s="6">
        <f>C22/$G$6</f>
        <v>1192.0211902054621</v>
      </c>
      <c r="U22" s="10">
        <v>19</v>
      </c>
      <c r="V22" s="11">
        <f>$C$13/(U22+12/16)</f>
        <v>0.60943696613117548</v>
      </c>
      <c r="W22" s="12">
        <f t="shared" si="0"/>
        <v>21.135273985429166</v>
      </c>
      <c r="X22" s="12">
        <f t="shared" si="1"/>
        <v>55.815273985429165</v>
      </c>
    </row>
    <row r="23" spans="2:24" x14ac:dyDescent="0.2">
      <c r="B23" s="7"/>
      <c r="C23" s="5">
        <f>IFERROR(VLOOKUP(B23,'Location EPW.tsv'!$A$15:$L$230,12,FALSE),0)</f>
        <v>0</v>
      </c>
      <c r="D23" s="6">
        <f>C23/$G$6</f>
        <v>0</v>
      </c>
      <c r="U23" s="10">
        <v>20</v>
      </c>
      <c r="V23" s="11">
        <f>$C$13/(U23+12/16)</f>
        <v>0.58006650993208264</v>
      </c>
      <c r="W23" s="12">
        <f t="shared" si="0"/>
        <v>21.091218301130525</v>
      </c>
      <c r="X23" s="12">
        <f t="shared" si="1"/>
        <v>57.451218301130524</v>
      </c>
    </row>
    <row r="24" spans="2:24" x14ac:dyDescent="0.2">
      <c r="B24" s="7"/>
      <c r="C24" s="5">
        <f>IFERROR(VLOOKUP(B24,'Location EPW.tsv'!$A$15:$L$230,12,FALSE),0)</f>
        <v>0</v>
      </c>
      <c r="D24" s="6">
        <f>C24/$G$6</f>
        <v>0</v>
      </c>
      <c r="U24" s="10">
        <v>21</v>
      </c>
      <c r="V24" s="11">
        <f>$C$13/(U24+12/16)</f>
        <v>0.55339678533750414</v>
      </c>
      <c r="W24" s="12">
        <f t="shared" si="0"/>
        <v>21.051213714238656</v>
      </c>
      <c r="X24" s="12">
        <f t="shared" si="1"/>
        <v>59.091213714238663</v>
      </c>
    </row>
    <row r="25" spans="2:24" x14ac:dyDescent="0.2">
      <c r="B25" s="7"/>
      <c r="C25" s="5">
        <f>IFERROR(VLOOKUP(B25,'Location EPW.tsv'!$A$15:$L$230,12,FALSE),0)</f>
        <v>0</v>
      </c>
      <c r="D25" s="6">
        <f>C25/$G$6</f>
        <v>0</v>
      </c>
      <c r="U25" s="10">
        <v>22</v>
      </c>
      <c r="V25" s="11">
        <f>$C$13/(U25+12/16)</f>
        <v>0.52907165191607541</v>
      </c>
      <c r="W25" s="12">
        <f t="shared" si="0"/>
        <v>21.014726014106518</v>
      </c>
      <c r="X25" s="12">
        <f t="shared" si="1"/>
        <v>60.734726014106514</v>
      </c>
    </row>
    <row r="26" spans="2:24" x14ac:dyDescent="0.2">
      <c r="B26" s="7"/>
      <c r="C26" s="5">
        <f>IFERROR(VLOOKUP(B26,'Location EPW.tsv'!$A$15:$L$230,12,FALSE),0)</f>
        <v>0</v>
      </c>
      <c r="D26" s="6">
        <f t="shared" ref="D26:D65" si="2">C26/$G$6</f>
        <v>0</v>
      </c>
      <c r="U26" s="10">
        <v>23</v>
      </c>
      <c r="V26" s="11">
        <f>$C$13/(U26+12/16)</f>
        <v>0.50679495078276693</v>
      </c>
      <c r="W26" s="12">
        <f t="shared" si="0"/>
        <v>20.98131096240655</v>
      </c>
      <c r="X26" s="12">
        <f t="shared" si="1"/>
        <v>62.381310962406545</v>
      </c>
    </row>
    <row r="27" spans="2:24" x14ac:dyDescent="0.2">
      <c r="B27" s="7"/>
      <c r="C27" s="5">
        <f>IFERROR(VLOOKUP(B27,'Location EPW.tsv'!$A$15:$L$230,12,FALSE),0)</f>
        <v>0</v>
      </c>
      <c r="D27" s="6">
        <f t="shared" si="2"/>
        <v>0</v>
      </c>
      <c r="U27" s="10">
        <v>24</v>
      </c>
      <c r="V27" s="11">
        <f>$C$13/(U27+12/16)</f>
        <v>0.48631838711477637</v>
      </c>
      <c r="W27" s="12">
        <f t="shared" si="0"/>
        <v>20.950596116904563</v>
      </c>
      <c r="X27" s="12">
        <f t="shared" si="1"/>
        <v>64.030596116904576</v>
      </c>
    </row>
    <row r="28" spans="2:24" x14ac:dyDescent="0.2">
      <c r="B28" s="7"/>
      <c r="C28" s="5"/>
      <c r="D28" s="6"/>
      <c r="U28" s="10">
        <v>25</v>
      </c>
      <c r="V28" s="11">
        <f>$C$13/(U28+12/16)</f>
        <v>0.46743223615886276</v>
      </c>
      <c r="W28" s="12">
        <f t="shared" si="0"/>
        <v>20.922266890470699</v>
      </c>
      <c r="X28" s="12">
        <f t="shared" si="1"/>
        <v>65.6822668904707</v>
      </c>
    </row>
    <row r="29" spans="2:24" x14ac:dyDescent="0.2">
      <c r="B29" s="7"/>
      <c r="C29" s="5">
        <f>IFERROR(VLOOKUP(B29,'Location EPW.tsv'!$A$15:$L$230,12,FALSE),0)</f>
        <v>0</v>
      </c>
      <c r="D29" s="6">
        <f t="shared" si="2"/>
        <v>0</v>
      </c>
      <c r="U29" s="10">
        <v>26</v>
      </c>
      <c r="V29" s="11">
        <f>$C$13/(U29+12/16)</f>
        <v>0.44995813387255013</v>
      </c>
      <c r="W29" s="12">
        <f t="shared" si="0"/>
        <v>20.89605573704123</v>
      </c>
      <c r="X29" s="12">
        <f t="shared" si="1"/>
        <v>67.336055737041221</v>
      </c>
    </row>
    <row r="30" spans="2:24" x14ac:dyDescent="0.2">
      <c r="B30" s="7"/>
      <c r="C30" s="5">
        <f>IFERROR(VLOOKUP(B30,'Location EPW.tsv'!$A$15:$L$230,12,FALSE),0)</f>
        <v>0</v>
      </c>
      <c r="D30" s="6">
        <f t="shared" si="2"/>
        <v>0</v>
      </c>
      <c r="U30" s="10">
        <v>27</v>
      </c>
      <c r="V30" s="11">
        <f>$C$13/(U30+12/16)</f>
        <v>0.43374342634561136</v>
      </c>
      <c r="W30" s="12">
        <f t="shared" si="0"/>
        <v>20.871733675750818</v>
      </c>
      <c r="X30" s="12">
        <f t="shared" si="1"/>
        <v>68.991733675750822</v>
      </c>
    </row>
    <row r="31" spans="2:24" x14ac:dyDescent="0.2">
      <c r="B31" s="7"/>
      <c r="C31" s="5">
        <f>IFERROR(VLOOKUP(B31,'Location EPW.tsv'!$A$15:$L$230,12,FALSE),0)</f>
        <v>0</v>
      </c>
      <c r="D31" s="6">
        <f t="shared" si="2"/>
        <v>0</v>
      </c>
      <c r="U31" s="10">
        <v>28</v>
      </c>
      <c r="V31" s="11">
        <f>$C$13/(U31+12/16)</f>
        <v>0.41865669847272052</v>
      </c>
      <c r="W31" s="12">
        <f t="shared" si="0"/>
        <v>20.849103583941481</v>
      </c>
      <c r="X31" s="12">
        <f t="shared" si="1"/>
        <v>70.649103583941482</v>
      </c>
    </row>
    <row r="32" spans="2:24" x14ac:dyDescent="0.2">
      <c r="B32" s="7"/>
      <c r="C32" s="5">
        <f>IFERROR(VLOOKUP(B32,'Location EPW.tsv'!$A$15:$L$230,12,FALSE),0)</f>
        <v>0</v>
      </c>
      <c r="D32" s="6">
        <f t="shared" si="2"/>
        <v>0</v>
      </c>
      <c r="U32" s="10">
        <v>29</v>
      </c>
      <c r="V32" s="11">
        <f>$C$13/(U32+12/16)</f>
        <v>0.40458420440641063</v>
      </c>
      <c r="W32" s="12">
        <f t="shared" si="0"/>
        <v>20.827994842842021</v>
      </c>
      <c r="X32" s="12">
        <f t="shared" si="1"/>
        <v>72.307994842842007</v>
      </c>
    </row>
    <row r="33" spans="2:24" x14ac:dyDescent="0.2">
      <c r="B33" s="7"/>
      <c r="C33" s="5">
        <f>IFERROR(VLOOKUP(B33,'Location EPW.tsv'!$A$15:$L$230,12,FALSE),0)</f>
        <v>0</v>
      </c>
      <c r="D33" s="6">
        <f t="shared" si="2"/>
        <v>0</v>
      </c>
      <c r="U33" s="10">
        <v>30</v>
      </c>
      <c r="V33" s="11">
        <f>$C$13/(U33+12/16)</f>
        <v>0.39142699450701512</v>
      </c>
      <c r="W33" s="12">
        <f t="shared" si="0"/>
        <v>20.808259027992921</v>
      </c>
      <c r="X33" s="12">
        <f t="shared" si="1"/>
        <v>73.968259027992914</v>
      </c>
    </row>
    <row r="34" spans="2:24" x14ac:dyDescent="0.2">
      <c r="B34" s="7"/>
      <c r="C34" s="5">
        <f>IFERROR(VLOOKUP(B34,'Location EPW.tsv'!$A$15:$L$230,12,FALSE),0)</f>
        <v>0</v>
      </c>
      <c r="D34" s="6">
        <f t="shared" si="2"/>
        <v>0</v>
      </c>
      <c r="U34" s="10">
        <v>31</v>
      </c>
      <c r="V34" s="11">
        <f>$C$13/(U34+12/16)</f>
        <v>0.37909858523120366</v>
      </c>
      <c r="W34" s="12">
        <f t="shared" si="0"/>
        <v>20.78976641407921</v>
      </c>
      <c r="X34" s="12">
        <f t="shared" si="1"/>
        <v>75.629766414079214</v>
      </c>
    </row>
    <row r="35" spans="2:24" x14ac:dyDescent="0.2">
      <c r="B35" s="7"/>
      <c r="C35" s="5">
        <f>IFERROR(VLOOKUP(B35,'Location EPW.tsv'!$A$15:$L$230,12,FALSE),0)</f>
        <v>0</v>
      </c>
      <c r="D35" s="6">
        <f t="shared" si="2"/>
        <v>0</v>
      </c>
      <c r="U35" s="10">
        <v>32</v>
      </c>
      <c r="V35" s="11">
        <f>$C$13/(U35+12/16)</f>
        <v>0.36752305591116691</v>
      </c>
      <c r="W35" s="12">
        <f t="shared" si="0"/>
        <v>20.772403120099156</v>
      </c>
      <c r="X35" s="12">
        <f t="shared" si="1"/>
        <v>77.292403120099152</v>
      </c>
    </row>
    <row r="36" spans="2:24" x14ac:dyDescent="0.2">
      <c r="B36" s="7"/>
      <c r="C36" s="5">
        <f>IFERROR(VLOOKUP(B36,'Location EPW.tsv'!$A$15:$L$230,12,FALSE),0)</f>
        <v>0</v>
      </c>
      <c r="D36" s="6">
        <f t="shared" si="2"/>
        <v>0</v>
      </c>
      <c r="U36" s="10">
        <v>33</v>
      </c>
      <c r="V36" s="11">
        <f>$C$13/(U36+12/16)</f>
        <v>0.35663348388416938</v>
      </c>
      <c r="W36" s="12">
        <f t="shared" si="0"/>
        <v>20.756068762058653</v>
      </c>
      <c r="X36" s="12">
        <f t="shared" si="1"/>
        <v>78.956068762058649</v>
      </c>
    </row>
    <row r="37" spans="2:24" x14ac:dyDescent="0.2">
      <c r="B37" s="7"/>
      <c r="C37" s="5">
        <f>IFERROR(VLOOKUP(B37,'Location EPW.tsv'!$A$15:$L$230,12,FALSE),0)</f>
        <v>0</v>
      </c>
      <c r="D37" s="6">
        <f t="shared" si="2"/>
        <v>0</v>
      </c>
      <c r="U37" s="10">
        <v>34</v>
      </c>
      <c r="V37" s="11">
        <f>$C$13/(U37+12/16)</f>
        <v>0.34637064981556015</v>
      </c>
      <c r="W37" s="12">
        <f t="shared" si="0"/>
        <v>20.740674510955738</v>
      </c>
      <c r="X37" s="12">
        <f t="shared" si="1"/>
        <v>80.620674510955737</v>
      </c>
    </row>
    <row r="38" spans="2:24" x14ac:dyDescent="0.2">
      <c r="B38" s="7"/>
      <c r="C38" s="5">
        <f>IFERROR(VLOOKUP(B38,'Location EPW.tsv'!$A$15:$L$230,12,FALSE),0)</f>
        <v>0</v>
      </c>
      <c r="D38" s="6">
        <f t="shared" si="2"/>
        <v>0</v>
      </c>
      <c r="U38" s="10">
        <v>35</v>
      </c>
      <c r="V38" s="11">
        <f>$C$13/(U38+12/16)</f>
        <v>0.33668196031022979</v>
      </c>
      <c r="W38" s="12">
        <f t="shared" si="0"/>
        <v>20.726141476697745</v>
      </c>
      <c r="X38" s="12">
        <f t="shared" si="1"/>
        <v>82.286141476697736</v>
      </c>
    </row>
    <row r="39" spans="2:24" x14ac:dyDescent="0.2">
      <c r="B39" s="7"/>
      <c r="C39" s="5">
        <f>IFERROR(VLOOKUP(B39,'Location EPW.tsv'!$A$15:$L$230,12,FALSE),0)</f>
        <v>0</v>
      </c>
      <c r="D39" s="6">
        <f t="shared" si="2"/>
        <v>0</v>
      </c>
      <c r="U39" s="10">
        <v>36</v>
      </c>
      <c r="V39" s="11">
        <f>$C$13/(U39+12/16)</f>
        <v>0.32752054642423717</v>
      </c>
      <c r="W39" s="12">
        <f t="shared" si="0"/>
        <v>20.712399355868758</v>
      </c>
      <c r="X39" s="12">
        <f t="shared" si="1"/>
        <v>83.952399355868764</v>
      </c>
    </row>
    <row r="40" spans="2:24" x14ac:dyDescent="0.2">
      <c r="B40" s="7"/>
      <c r="C40" s="5">
        <f>IFERROR(VLOOKUP(B40,'Location EPW.tsv'!$A$15:$L$230,12,FALSE),0)</f>
        <v>0</v>
      </c>
      <c r="D40" s="6">
        <f t="shared" si="2"/>
        <v>0</v>
      </c>
      <c r="U40" s="10">
        <v>37</v>
      </c>
      <c r="V40" s="11">
        <f>$C$13/(U40+12/16)</f>
        <v>0.31884450545935672</v>
      </c>
      <c r="W40" s="12">
        <f t="shared" si="0"/>
        <v>20.69938529442144</v>
      </c>
      <c r="X40" s="12">
        <f t="shared" si="1"/>
        <v>85.619385294421448</v>
      </c>
    </row>
    <row r="41" spans="2:24" x14ac:dyDescent="0.2">
      <c r="B41" s="7"/>
      <c r="C41" s="5">
        <f>IFERROR(VLOOKUP(B41,'Location EPW.tsv'!$A$15:$L$230,12,FALSE),0)</f>
        <v>0</v>
      </c>
      <c r="D41" s="6">
        <f t="shared" si="2"/>
        <v>0</v>
      </c>
      <c r="U41" s="10">
        <v>38</v>
      </c>
      <c r="V41" s="11">
        <f>$C$13/(U41+12/16)</f>
        <v>0.31061626015717975</v>
      </c>
      <c r="W41" s="12">
        <f t="shared" si="0"/>
        <v>20.68704292646817</v>
      </c>
      <c r="X41" s="12">
        <f t="shared" si="1"/>
        <v>87.287042926468175</v>
      </c>
    </row>
    <row r="42" spans="2:24" x14ac:dyDescent="0.2">
      <c r="B42" s="7"/>
      <c r="C42" s="5">
        <f>IFERROR(VLOOKUP(B42,'Location EPW.tsv'!$A$15:$L$230,12,FALSE),0)</f>
        <v>0</v>
      </c>
      <c r="D42" s="6">
        <f t="shared" si="2"/>
        <v>0</v>
      </c>
      <c r="U42" s="10">
        <v>39</v>
      </c>
      <c r="V42" s="11">
        <f>$C$13/(U42+12/16)</f>
        <v>0.30280201461863437</v>
      </c>
      <c r="W42" s="12">
        <f t="shared" si="0"/>
        <v>20.675321558160356</v>
      </c>
      <c r="X42" s="12">
        <f t="shared" si="1"/>
        <v>88.955321558160335</v>
      </c>
    </row>
    <row r="43" spans="2:24" x14ac:dyDescent="0.2">
      <c r="B43" s="7"/>
      <c r="C43" s="5">
        <f>IFERROR(VLOOKUP(B43,'Location EPW.tsv'!$A$15:$L$230,12,FALSE),0)</f>
        <v>0</v>
      </c>
      <c r="D43" s="6">
        <f t="shared" si="2"/>
        <v>0</v>
      </c>
      <c r="U43" s="10">
        <v>40</v>
      </c>
      <c r="V43" s="11">
        <f>$C$13/(U43+12/16)</f>
        <v>0.2953712903335145</v>
      </c>
      <c r="W43" s="12">
        <f t="shared" si="0"/>
        <v>20.664175471732673</v>
      </c>
      <c r="X43" s="12">
        <f t="shared" si="1"/>
        <v>90.62417547173267</v>
      </c>
    </row>
    <row r="44" spans="2:24" x14ac:dyDescent="0.2">
      <c r="B44" s="7"/>
      <c r="C44" s="5">
        <f>IFERROR(VLOOKUP(B44,'Location EPW.tsv'!$A$15:$L$230,12,FALSE),0)</f>
        <v>0</v>
      </c>
      <c r="D44" s="6">
        <f t="shared" si="2"/>
        <v>0</v>
      </c>
      <c r="U44" s="10">
        <v>41</v>
      </c>
      <c r="V44" s="11">
        <f>$C$13/(U44+12/16)</f>
        <v>0.28829652888840041</v>
      </c>
      <c r="W44" s="12">
        <f t="shared" si="0"/>
        <v>20.653563329565003</v>
      </c>
      <c r="X44" s="12">
        <f t="shared" si="1"/>
        <v>92.293563329565004</v>
      </c>
    </row>
    <row r="45" spans="2:24" x14ac:dyDescent="0.2">
      <c r="B45" s="7"/>
      <c r="C45" s="5">
        <f>IFERROR(VLOOKUP(B45,'Location EPW.tsv'!$A$15:$L$230,12,FALSE),0)</f>
        <v>0</v>
      </c>
      <c r="D45" s="6">
        <f t="shared" si="2"/>
        <v>0</v>
      </c>
      <c r="U45" s="10">
        <v>42</v>
      </c>
      <c r="V45" s="11">
        <f>$C$13/(U45+12/16)</f>
        <v>0.28155275043487055</v>
      </c>
      <c r="W45" s="12">
        <f t="shared" si="0"/>
        <v>20.643447661884711</v>
      </c>
      <c r="X45" s="12">
        <f t="shared" si="1"/>
        <v>93.9634476618847</v>
      </c>
    </row>
    <row r="46" spans="2:24" x14ac:dyDescent="0.2">
      <c r="B46" s="7"/>
      <c r="C46" s="5">
        <f>IFERROR(VLOOKUP(B46,'Location EPW.tsv'!$A$15:$L$230,12,FALSE),0)</f>
        <v>0</v>
      </c>
      <c r="D46" s="6">
        <f t="shared" si="2"/>
        <v>0</v>
      </c>
      <c r="U46" s="10">
        <v>43</v>
      </c>
      <c r="V46" s="11">
        <f>$C$13/(U46+12/16)</f>
        <v>0.27511725899635919</v>
      </c>
      <c r="W46" s="12">
        <f t="shared" si="0"/>
        <v>20.63379442472694</v>
      </c>
      <c r="X46" s="12">
        <f t="shared" si="1"/>
        <v>95.633794424726943</v>
      </c>
    </row>
    <row r="47" spans="2:24" x14ac:dyDescent="0.2">
      <c r="B47" s="7"/>
      <c r="C47" s="5">
        <f>IFERROR(VLOOKUP(B47,'Location EPW.tsv'!$A$15:$L$230,12,FALSE),0)</f>
        <v>0</v>
      </c>
      <c r="D47" s="6">
        <f t="shared" si="2"/>
        <v>0</v>
      </c>
      <c r="U47" s="10">
        <v>44</v>
      </c>
      <c r="V47" s="11">
        <f>$C$13/(U47+12/16)</f>
        <v>0.26896938728694336</v>
      </c>
      <c r="W47" s="12">
        <f t="shared" si="0"/>
        <v>20.624572617162816</v>
      </c>
      <c r="X47" s="12">
        <f t="shared" si="1"/>
        <v>97.304572617162819</v>
      </c>
    </row>
    <row r="48" spans="2:24" x14ac:dyDescent="0.2">
      <c r="B48" s="7"/>
      <c r="C48" s="5">
        <f>IFERROR(VLOOKUP(B48,'Location EPW.tsv'!$A$15:$L$230,12,FALSE),0)</f>
        <v>0</v>
      </c>
      <c r="D48" s="6">
        <f t="shared" si="2"/>
        <v>0</v>
      </c>
      <c r="U48" s="10">
        <v>45</v>
      </c>
      <c r="V48" s="11">
        <f>$C$13/(U48+12/16)</f>
        <v>0.26309027499651838</v>
      </c>
      <c r="W48" s="12">
        <f t="shared" si="0"/>
        <v>20.615753948727178</v>
      </c>
      <c r="X48" s="12">
        <f t="shared" si="1"/>
        <v>98.975753948727188</v>
      </c>
    </row>
    <row r="49" spans="2:24" x14ac:dyDescent="0.2">
      <c r="B49" s="7"/>
      <c r="C49" s="5">
        <f>IFERROR(VLOOKUP(B49,'Location EPW.tsv'!$A$15:$L$230,12,FALSE),0)</f>
        <v>0</v>
      </c>
      <c r="D49" s="6">
        <f t="shared" si="2"/>
        <v>0</v>
      </c>
      <c r="U49" s="10">
        <v>46</v>
      </c>
      <c r="V49" s="11">
        <f>$C$13/(U49+12/16)</f>
        <v>0.25746267553135221</v>
      </c>
      <c r="W49" s="12">
        <f t="shared" si="0"/>
        <v>20.607312549529432</v>
      </c>
      <c r="X49" s="12">
        <f t="shared" si="1"/>
        <v>100.64731254952943</v>
      </c>
    </row>
    <row r="50" spans="2:24" x14ac:dyDescent="0.2">
      <c r="B50" s="7"/>
      <c r="C50" s="5">
        <f>IFERROR(VLOOKUP(B50,'Location EPW.tsv'!$A$15:$L$230,12,FALSE),0)</f>
        <v>0</v>
      </c>
      <c r="D50" s="6">
        <f t="shared" si="2"/>
        <v>0</v>
      </c>
      <c r="U50" s="10">
        <v>47</v>
      </c>
      <c r="V50" s="11">
        <f>$C$13/(U50+12/16)</f>
        <v>0.25207078703854902</v>
      </c>
      <c r="W50" s="12">
        <f t="shared" si="0"/>
        <v>20.599224716790225</v>
      </c>
      <c r="X50" s="12">
        <f t="shared" si="1"/>
        <v>102.31922471679022</v>
      </c>
    </row>
    <row r="51" spans="2:24" x14ac:dyDescent="0.2">
      <c r="B51" s="7"/>
      <c r="C51" s="5">
        <f>IFERROR(VLOOKUP(B51,'Location EPW.tsv'!$A$15:$L$230,12,FALSE),0)</f>
        <v>0</v>
      </c>
      <c r="D51" s="6">
        <f t="shared" si="2"/>
        <v>0</v>
      </c>
      <c r="U51" s="10">
        <v>48</v>
      </c>
      <c r="V51" s="11">
        <f>$C$13/(U51+12/16)</f>
        <v>0.24690010422750186</v>
      </c>
      <c r="W51" s="12">
        <f t="shared" si="0"/>
        <v>20.591468692573653</v>
      </c>
      <c r="X51" s="12">
        <f t="shared" si="1"/>
        <v>103.99146869257365</v>
      </c>
    </row>
    <row r="52" spans="2:24" x14ac:dyDescent="0.2">
      <c r="B52" s="7"/>
      <c r="C52" s="5">
        <f>IFERROR(VLOOKUP(B52,'Location EPW.tsv'!$A$15:$L$230,12,FALSE),0)</f>
        <v>0</v>
      </c>
      <c r="D52" s="6">
        <f t="shared" si="2"/>
        <v>0</v>
      </c>
      <c r="U52" s="10">
        <v>49</v>
      </c>
      <c r="V52" s="11">
        <f>$C$13/(U52+12/16)</f>
        <v>0.24193728806212494</v>
      </c>
      <c r="W52" s="12">
        <f t="shared" si="0"/>
        <v>20.584024468325588</v>
      </c>
      <c r="X52" s="12">
        <f t="shared" si="1"/>
        <v>105.66402446832558</v>
      </c>
    </row>
    <row r="53" spans="2:24" x14ac:dyDescent="0.2">
      <c r="B53" s="7"/>
      <c r="C53" s="5">
        <f>IFERROR(VLOOKUP(B53,'Location EPW.tsv'!$A$15:$L$230,12,FALSE),0)</f>
        <v>0</v>
      </c>
      <c r="D53" s="6">
        <f t="shared" si="2"/>
        <v>0</v>
      </c>
      <c r="U53" s="10">
        <v>50</v>
      </c>
      <c r="V53" s="11">
        <f>$C$13/(U53+12/16)</f>
        <v>0.23717005085893036</v>
      </c>
      <c r="W53" s="12">
        <f t="shared" si="0"/>
        <v>20.576873612520796</v>
      </c>
      <c r="X53" s="12">
        <f t="shared" si="1"/>
        <v>107.33687361252079</v>
      </c>
    </row>
    <row r="54" spans="2:24" x14ac:dyDescent="0.2">
      <c r="B54" s="7"/>
      <c r="C54" s="5">
        <f>IFERROR(VLOOKUP(B54,'Location EPW.tsv'!$A$15:$L$230,12,FALSE),0)</f>
        <v>0</v>
      </c>
      <c r="D54" s="6">
        <f t="shared" si="2"/>
        <v>0</v>
      </c>
      <c r="U54" s="10">
        <v>51</v>
      </c>
      <c r="V54" s="11">
        <f>$C$13/(U54+12/16)</f>
        <v>0.23258705470706698</v>
      </c>
      <c r="W54" s="12">
        <f t="shared" si="0"/>
        <v>20.569999118293001</v>
      </c>
      <c r="X54" s="12">
        <f t="shared" si="1"/>
        <v>109.009999118293</v>
      </c>
    </row>
    <row r="55" spans="2:24" x14ac:dyDescent="0.2">
      <c r="B55" s="7"/>
      <c r="C55" s="5">
        <f>IFERROR(VLOOKUP(B55,'Location EPW.tsv'!$A$15:$L$230,12,FALSE),0)</f>
        <v>0</v>
      </c>
      <c r="D55" s="6">
        <f t="shared" si="2"/>
        <v>0</v>
      </c>
    </row>
    <row r="56" spans="2:24" x14ac:dyDescent="0.2">
      <c r="B56" s="7"/>
      <c r="C56" s="5">
        <f>IFERROR(VLOOKUP(B56,'Location EPW.tsv'!$A$15:$L$230,12,FALSE),0)</f>
        <v>0</v>
      </c>
      <c r="D56" s="6">
        <f t="shared" si="2"/>
        <v>0</v>
      </c>
    </row>
    <row r="57" spans="2:24" x14ac:dyDescent="0.2">
      <c r="B57" s="7"/>
      <c r="C57" s="5">
        <f>IFERROR(VLOOKUP(B57,'Location EPW.tsv'!$A$15:$L$230,12,FALSE),0)</f>
        <v>0</v>
      </c>
      <c r="D57" s="6">
        <f t="shared" si="2"/>
        <v>0</v>
      </c>
    </row>
    <row r="58" spans="2:24" x14ac:dyDescent="0.2">
      <c r="B58" s="7"/>
      <c r="C58" s="5">
        <f>IFERROR(VLOOKUP(B58,'Location EPW.tsv'!$A$15:$L$230,12,FALSE),0)</f>
        <v>0</v>
      </c>
      <c r="D58" s="6">
        <f t="shared" si="2"/>
        <v>0</v>
      </c>
    </row>
    <row r="59" spans="2:24" x14ac:dyDescent="0.2">
      <c r="B59" s="7"/>
      <c r="C59" s="5">
        <f>IFERROR(VLOOKUP(B59,'Location EPW.tsv'!$A$15:$L$230,12,FALSE),0)</f>
        <v>0</v>
      </c>
      <c r="D59" s="6">
        <f t="shared" si="2"/>
        <v>0</v>
      </c>
    </row>
    <row r="60" spans="2:24" x14ac:dyDescent="0.2">
      <c r="B60" s="7"/>
      <c r="C60" s="5">
        <f>IFERROR(VLOOKUP(B60,'Location EPW.tsv'!$A$15:$L$230,12,FALSE),0)</f>
        <v>0</v>
      </c>
      <c r="D60" s="6">
        <f t="shared" si="2"/>
        <v>0</v>
      </c>
    </row>
    <row r="61" spans="2:24" x14ac:dyDescent="0.2">
      <c r="B61" s="7"/>
      <c r="C61" s="5">
        <f>IFERROR(VLOOKUP(B61,'Location EPW.tsv'!$A$15:$L$230,12,FALSE),0)</f>
        <v>0</v>
      </c>
      <c r="D61" s="6">
        <f t="shared" si="2"/>
        <v>0</v>
      </c>
    </row>
    <row r="62" spans="2:24" x14ac:dyDescent="0.2">
      <c r="B62" s="7"/>
      <c r="C62" s="5">
        <f>IFERROR(VLOOKUP(B62,'Location EPW.tsv'!$A$15:$L$230,12,FALSE),0)</f>
        <v>0</v>
      </c>
      <c r="D62" s="6">
        <f t="shared" si="2"/>
        <v>0</v>
      </c>
    </row>
    <row r="63" spans="2:24" x14ac:dyDescent="0.2">
      <c r="B63" s="7"/>
      <c r="C63" s="5">
        <f>IFERROR(VLOOKUP(B63,'Location EPW.tsv'!$A$15:$L$230,12,FALSE),0)</f>
        <v>0</v>
      </c>
      <c r="D63" s="6">
        <f t="shared" si="2"/>
        <v>0</v>
      </c>
    </row>
    <row r="64" spans="2:24" x14ac:dyDescent="0.2">
      <c r="B64" s="7"/>
      <c r="C64" s="5">
        <f>IFERROR(VLOOKUP(B64,'Location EPW.tsv'!$A$15:$L$230,12,FALSE),0)</f>
        <v>0</v>
      </c>
      <c r="D64" s="6">
        <f t="shared" si="2"/>
        <v>0</v>
      </c>
    </row>
    <row r="65" spans="2:4" x14ac:dyDescent="0.2">
      <c r="B65"/>
      <c r="C65" s="5">
        <f>IFERROR(VLOOKUP(B65,'Location EPW.tsv'!$A$15:$L$230,12,FALSE),0)</f>
        <v>0</v>
      </c>
      <c r="D65" s="6">
        <f t="shared" si="2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'Location EPW.tsv'!$A$15:$A$230</xm:f>
          </x14:formula1>
          <xm:sqref>B21:B64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31"/>
  <sheetViews>
    <sheetView topLeftCell="A188" workbookViewId="0">
      <selection activeCell="A94" sqref="A94:A107"/>
    </sheetView>
  </sheetViews>
  <sheetFormatPr baseColWidth="10" defaultRowHeight="16" x14ac:dyDescent="0.2"/>
  <cols>
    <col min="1" max="1" width="78.1640625" bestFit="1" customWidth="1"/>
    <col min="2" max="2" width="13.1640625" bestFit="1" customWidth="1"/>
    <col min="12" max="12" width="11.5" bestFit="1" customWidth="1"/>
  </cols>
  <sheetData>
    <row r="1" spans="1:217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104</v>
      </c>
      <c r="CR1" t="s">
        <v>105</v>
      </c>
      <c r="CS1" t="s">
        <v>106</v>
      </c>
      <c r="CT1" t="s">
        <v>107</v>
      </c>
      <c r="CU1" t="s">
        <v>108</v>
      </c>
      <c r="CV1" t="s">
        <v>109</v>
      </c>
      <c r="CW1" t="s">
        <v>110</v>
      </c>
      <c r="CX1" t="s">
        <v>111</v>
      </c>
      <c r="CY1" t="s">
        <v>112</v>
      </c>
      <c r="CZ1" t="s">
        <v>113</v>
      </c>
      <c r="DA1" t="s">
        <v>114</v>
      </c>
      <c r="DB1" t="s">
        <v>115</v>
      </c>
      <c r="DC1" t="s">
        <v>116</v>
      </c>
      <c r="DD1" t="s">
        <v>117</v>
      </c>
      <c r="DE1" t="s">
        <v>118</v>
      </c>
      <c r="DF1" t="s">
        <v>119</v>
      </c>
      <c r="DG1" t="s">
        <v>120</v>
      </c>
      <c r="DH1" t="s">
        <v>121</v>
      </c>
      <c r="DI1" t="s">
        <v>122</v>
      </c>
      <c r="DJ1" t="s">
        <v>123</v>
      </c>
      <c r="DK1" t="s">
        <v>124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135</v>
      </c>
      <c r="DW1" t="s">
        <v>136</v>
      </c>
      <c r="DX1" t="s">
        <v>137</v>
      </c>
      <c r="DY1" t="s">
        <v>138</v>
      </c>
      <c r="DZ1" t="s">
        <v>139</v>
      </c>
      <c r="EA1" t="s">
        <v>140</v>
      </c>
      <c r="EB1" t="s">
        <v>141</v>
      </c>
      <c r="EC1" t="s">
        <v>142</v>
      </c>
      <c r="ED1" t="s">
        <v>143</v>
      </c>
      <c r="EE1" t="s">
        <v>144</v>
      </c>
      <c r="EF1" t="s">
        <v>145</v>
      </c>
      <c r="EG1" t="s">
        <v>146</v>
      </c>
      <c r="EH1" t="s">
        <v>147</v>
      </c>
      <c r="EI1" t="s">
        <v>148</v>
      </c>
      <c r="EJ1" t="s">
        <v>149</v>
      </c>
      <c r="EK1" t="s">
        <v>150</v>
      </c>
      <c r="EL1" t="s">
        <v>151</v>
      </c>
      <c r="EM1" t="s">
        <v>152</v>
      </c>
      <c r="EN1" t="s">
        <v>153</v>
      </c>
      <c r="EO1" t="s">
        <v>154</v>
      </c>
      <c r="EP1" t="s">
        <v>155</v>
      </c>
      <c r="EQ1" t="s">
        <v>156</v>
      </c>
      <c r="ER1" t="s">
        <v>157</v>
      </c>
      <c r="ES1" t="s">
        <v>158</v>
      </c>
      <c r="ET1" t="s">
        <v>159</v>
      </c>
      <c r="EU1" t="s">
        <v>160</v>
      </c>
      <c r="EV1" t="s">
        <v>161</v>
      </c>
      <c r="EW1" t="s">
        <v>162</v>
      </c>
      <c r="EX1" t="s">
        <v>163</v>
      </c>
      <c r="EY1" t="s">
        <v>164</v>
      </c>
      <c r="EZ1" t="s">
        <v>165</v>
      </c>
      <c r="FA1" t="s">
        <v>166</v>
      </c>
      <c r="FB1" t="s">
        <v>167</v>
      </c>
      <c r="FC1" t="s">
        <v>168</v>
      </c>
      <c r="FD1" t="s">
        <v>169</v>
      </c>
      <c r="FE1" t="s">
        <v>170</v>
      </c>
      <c r="FF1" t="s">
        <v>171</v>
      </c>
      <c r="FG1" t="s">
        <v>172</v>
      </c>
      <c r="FH1" t="s">
        <v>173</v>
      </c>
      <c r="FI1" t="s">
        <v>174</v>
      </c>
      <c r="FJ1" t="s">
        <v>175</v>
      </c>
      <c r="FK1" t="s">
        <v>176</v>
      </c>
      <c r="FL1" t="s">
        <v>177</v>
      </c>
      <c r="FM1" t="s">
        <v>178</v>
      </c>
      <c r="FN1" t="s">
        <v>179</v>
      </c>
      <c r="FO1" t="s">
        <v>180</v>
      </c>
      <c r="FP1" t="s">
        <v>181</v>
      </c>
      <c r="FQ1" t="s">
        <v>182</v>
      </c>
      <c r="FR1" t="s">
        <v>183</v>
      </c>
      <c r="FS1" t="s">
        <v>184</v>
      </c>
      <c r="FT1" t="s">
        <v>185</v>
      </c>
      <c r="FU1" t="s">
        <v>186</v>
      </c>
      <c r="FV1" t="s">
        <v>187</v>
      </c>
      <c r="FW1" t="s">
        <v>188</v>
      </c>
      <c r="FX1" t="s">
        <v>189</v>
      </c>
      <c r="FY1" t="s">
        <v>190</v>
      </c>
      <c r="FZ1" t="s">
        <v>191</v>
      </c>
      <c r="GA1" t="s">
        <v>192</v>
      </c>
      <c r="GB1" t="s">
        <v>193</v>
      </c>
      <c r="GC1" t="s">
        <v>194</v>
      </c>
      <c r="GD1" t="s">
        <v>195</v>
      </c>
      <c r="GE1" t="s">
        <v>196</v>
      </c>
      <c r="GF1" t="s">
        <v>197</v>
      </c>
      <c r="GG1" t="s">
        <v>198</v>
      </c>
      <c r="GH1" t="s">
        <v>199</v>
      </c>
      <c r="GI1" t="s">
        <v>200</v>
      </c>
      <c r="GJ1" t="s">
        <v>201</v>
      </c>
      <c r="GK1" t="s">
        <v>202</v>
      </c>
      <c r="GL1" t="s">
        <v>203</v>
      </c>
      <c r="GM1" t="s">
        <v>204</v>
      </c>
      <c r="GN1" t="s">
        <v>205</v>
      </c>
      <c r="GO1" t="s">
        <v>206</v>
      </c>
      <c r="GP1" t="s">
        <v>207</v>
      </c>
      <c r="GQ1" t="s">
        <v>208</v>
      </c>
      <c r="GR1" t="s">
        <v>209</v>
      </c>
      <c r="GS1" t="s">
        <v>210</v>
      </c>
      <c r="GT1" t="s">
        <v>211</v>
      </c>
      <c r="GU1" t="s">
        <v>212</v>
      </c>
      <c r="GV1" t="s">
        <v>213</v>
      </c>
      <c r="GW1" t="s">
        <v>214</v>
      </c>
      <c r="GX1" t="s">
        <v>215</v>
      </c>
      <c r="GY1" t="s">
        <v>216</v>
      </c>
      <c r="GZ1" t="s">
        <v>217</v>
      </c>
      <c r="HA1" t="s">
        <v>218</v>
      </c>
      <c r="HB1" t="s">
        <v>219</v>
      </c>
      <c r="HC1" t="s">
        <v>220</v>
      </c>
      <c r="HD1" t="s">
        <v>221</v>
      </c>
      <c r="HE1" t="s">
        <v>222</v>
      </c>
      <c r="HF1" t="s">
        <v>223</v>
      </c>
      <c r="HG1" t="s">
        <v>224</v>
      </c>
      <c r="HH1" t="s">
        <v>225</v>
      </c>
      <c r="HI1" t="s">
        <v>226</v>
      </c>
    </row>
    <row r="2" spans="1:217" x14ac:dyDescent="0.2">
      <c r="A2" t="s">
        <v>227</v>
      </c>
      <c r="B2">
        <v>6.5084545999999993E-2</v>
      </c>
      <c r="C2">
        <v>4.7424412999999999E-2</v>
      </c>
      <c r="D2">
        <v>2.7507071000000001E-2</v>
      </c>
      <c r="E2">
        <v>1.9061807E-2</v>
      </c>
      <c r="F2">
        <v>0.119337073</v>
      </c>
      <c r="G2">
        <v>7.3357295000000003E-2</v>
      </c>
      <c r="H2">
        <v>2.6122800000000002E-2</v>
      </c>
      <c r="I2">
        <v>5.1909271999999999E-2</v>
      </c>
      <c r="J2">
        <v>2.2296113999999999E-2</v>
      </c>
      <c r="K2">
        <v>0.102241885</v>
      </c>
      <c r="L2">
        <v>3.5700610000000001E-2</v>
      </c>
      <c r="M2">
        <v>1.3606149E-2</v>
      </c>
      <c r="N2">
        <v>7.0014696000000001E-2</v>
      </c>
      <c r="O2">
        <v>0.18123674100000001</v>
      </c>
      <c r="P2">
        <v>1.3494845E-2</v>
      </c>
      <c r="Q2">
        <v>5.8405189999999997E-3</v>
      </c>
      <c r="R2">
        <v>5.3226409000000002E-2</v>
      </c>
      <c r="S2">
        <v>9.1437150000000002E-3</v>
      </c>
      <c r="T2">
        <v>3.6789027000000002E-2</v>
      </c>
      <c r="U2">
        <v>1.4010193000000001E-2</v>
      </c>
      <c r="V2">
        <v>1.2594819E-2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</row>
    <row r="3" spans="1:217" x14ac:dyDescent="0.2">
      <c r="A3" t="s">
        <v>228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3.0076471E-2</v>
      </c>
      <c r="X3">
        <v>2.4066931999999999E-2</v>
      </c>
      <c r="Y3">
        <v>0.102218774</v>
      </c>
      <c r="Z3">
        <v>2.5400388999999999E-2</v>
      </c>
      <c r="AA3">
        <v>0.25814123900000002</v>
      </c>
      <c r="AB3">
        <v>2.7791659999999999E-2</v>
      </c>
      <c r="AC3">
        <v>3.1437014999999999E-2</v>
      </c>
      <c r="AD3">
        <v>1.5742315E-2</v>
      </c>
      <c r="AE3">
        <v>1.0225652E-2</v>
      </c>
      <c r="AF3">
        <v>0.19229916899999999</v>
      </c>
      <c r="AG3">
        <v>1.1050271E-2</v>
      </c>
      <c r="AH3">
        <v>1.027022E-2</v>
      </c>
      <c r="AI3">
        <v>5.3320355999999999E-2</v>
      </c>
      <c r="AJ3">
        <v>1.1106985999999999E-2</v>
      </c>
      <c r="AK3">
        <v>2.1820916999999999E-2</v>
      </c>
      <c r="AL3">
        <v>5.636205E-3</v>
      </c>
      <c r="AM3">
        <v>7.8215657999999993E-2</v>
      </c>
      <c r="AN3">
        <v>5.7136410000000002E-3</v>
      </c>
      <c r="AO3">
        <v>2.7226120999999999E-2</v>
      </c>
      <c r="AP3">
        <v>2.2534490000000001E-2</v>
      </c>
      <c r="AQ3">
        <v>9.8764530000000003E-3</v>
      </c>
      <c r="AR3">
        <v>1.7121895000000002E-2</v>
      </c>
      <c r="AS3">
        <v>2.9591700000000001E-3</v>
      </c>
      <c r="AT3">
        <v>5.7480029999999998E-3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2">
      <c r="A4" t="s">
        <v>229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0.21154276299999999</v>
      </c>
      <c r="AV4">
        <v>0.13623268399999999</v>
      </c>
      <c r="AW4">
        <v>0.138637919</v>
      </c>
      <c r="AX4">
        <v>0.19088414300000001</v>
      </c>
      <c r="AY4">
        <v>6.5675211999999997E-2</v>
      </c>
      <c r="AZ4">
        <v>8.4366117000000004E-2</v>
      </c>
      <c r="BA4">
        <v>0.107309298</v>
      </c>
      <c r="BB4">
        <v>5.2573397000000001E-2</v>
      </c>
      <c r="BC4">
        <v>1.2778467E-2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2">
      <c r="A5" t="s">
        <v>230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5.6154526000000003E-2</v>
      </c>
      <c r="BE5">
        <v>4.7976268000000002E-2</v>
      </c>
      <c r="BF5">
        <v>4.0854109999999999E-2</v>
      </c>
      <c r="BG5">
        <v>7.8858418999999999E-2</v>
      </c>
      <c r="BH5">
        <v>2.3648773000000001E-2</v>
      </c>
      <c r="BI5">
        <v>3.6131973999999997E-2</v>
      </c>
      <c r="BJ5">
        <v>5.8188003000000002E-2</v>
      </c>
      <c r="BK5">
        <v>1.2974813E-2</v>
      </c>
      <c r="BL5">
        <v>2.7250962E-2</v>
      </c>
      <c r="BM5">
        <v>0.166576274</v>
      </c>
      <c r="BN5">
        <v>2.8847228999999999E-2</v>
      </c>
      <c r="BO5">
        <v>3.3244029000000001E-2</v>
      </c>
      <c r="BP5">
        <v>3.7565604000000002E-2</v>
      </c>
      <c r="BQ5">
        <v>3.3232862000000002E-2</v>
      </c>
      <c r="BR5">
        <v>0.106488238</v>
      </c>
      <c r="BS5">
        <v>2.3918681000000001E-2</v>
      </c>
      <c r="BT5">
        <v>2.4614977999999999E-2</v>
      </c>
      <c r="BU5">
        <v>2.6854491000000001E-2</v>
      </c>
      <c r="BV5">
        <v>3.2421271000000002E-2</v>
      </c>
      <c r="BW5">
        <v>1.4236382000000001E-2</v>
      </c>
      <c r="BX5">
        <v>5.0975714999999998E-2</v>
      </c>
      <c r="BY5">
        <v>1.5154729E-2</v>
      </c>
      <c r="BZ5">
        <v>1.3110088000000001E-2</v>
      </c>
      <c r="CA5">
        <v>6.6330989999999999E-3</v>
      </c>
      <c r="CB5">
        <v>4.0884820000000001E-3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2">
      <c r="A6" t="s">
        <v>231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4.7171588E-2</v>
      </c>
      <c r="CD6">
        <v>3.674119E-3</v>
      </c>
      <c r="CE6">
        <v>2.5124629999999998E-2</v>
      </c>
      <c r="CF6">
        <v>3.9743283999999997E-2</v>
      </c>
      <c r="CG6">
        <v>1.6213601000000001E-2</v>
      </c>
      <c r="CH6">
        <v>3.9027643000000001E-2</v>
      </c>
      <c r="CI6">
        <v>6.3399929999999993E-2</v>
      </c>
      <c r="CJ6">
        <v>0.19025292899999999</v>
      </c>
      <c r="CK6">
        <v>4.8435487999999999E-2</v>
      </c>
      <c r="CL6">
        <v>9.2587489999999995E-2</v>
      </c>
      <c r="CM6">
        <v>1.5336268E-2</v>
      </c>
      <c r="CN6">
        <v>5.7394122999999998E-2</v>
      </c>
      <c r="CO6">
        <v>0.34212199999999998</v>
      </c>
      <c r="CP6">
        <v>1.9516906000000001E-2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2">
      <c r="A7" t="s">
        <v>232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4.5558056E-2</v>
      </c>
      <c r="CR7">
        <v>9.9753980000000006E-2</v>
      </c>
      <c r="CS7">
        <v>0.15302262699999999</v>
      </c>
      <c r="CT7">
        <v>6.4566719999999994E-2</v>
      </c>
      <c r="CU7">
        <v>4.2699847999999999E-2</v>
      </c>
      <c r="CV7">
        <v>2.3232197999999999E-2</v>
      </c>
      <c r="CW7">
        <v>3.0774838999999998E-2</v>
      </c>
      <c r="CX7">
        <v>6.2210722000000003E-2</v>
      </c>
      <c r="CY7">
        <v>5.8441804999999999E-2</v>
      </c>
      <c r="CZ7">
        <v>4.3564611000000003E-2</v>
      </c>
      <c r="DA7">
        <v>0.128978543</v>
      </c>
      <c r="DB7">
        <v>1.7389027000000001E-2</v>
      </c>
      <c r="DC7">
        <v>2.5386145999999998E-2</v>
      </c>
      <c r="DD7">
        <v>4.2978350999999998E-2</v>
      </c>
      <c r="DE7">
        <v>3.9961111000000001E-2</v>
      </c>
      <c r="DF7">
        <v>7.3579930000000002E-3</v>
      </c>
      <c r="DG7">
        <v>0.114123425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2">
      <c r="A8" t="s">
        <v>233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4.7634282999999999E-2</v>
      </c>
      <c r="DI8">
        <v>3.7103498999999998E-2</v>
      </c>
      <c r="DJ8">
        <v>3.7721456E-2</v>
      </c>
      <c r="DK8">
        <v>4.1784086999999998E-2</v>
      </c>
      <c r="DL8">
        <v>6.9121493000000006E-2</v>
      </c>
      <c r="DM8">
        <v>7.4355451000000003E-2</v>
      </c>
      <c r="DN8">
        <v>4.5305977999999997E-2</v>
      </c>
      <c r="DO8">
        <v>8.2517045999999997E-2</v>
      </c>
      <c r="DP8">
        <v>7.6916596000000004E-2</v>
      </c>
      <c r="DQ8">
        <v>3.1980256999999998E-2</v>
      </c>
      <c r="DR8">
        <v>1.5915755E-2</v>
      </c>
      <c r="DS8">
        <v>2.3568654000000001E-2</v>
      </c>
      <c r="DT8">
        <v>2.3600019E-2</v>
      </c>
      <c r="DU8">
        <v>2.0933522999999999E-2</v>
      </c>
      <c r="DV8">
        <v>2.1585413000000001E-2</v>
      </c>
      <c r="DW8">
        <v>9.1144674999999994E-2</v>
      </c>
      <c r="DX8">
        <v>4.4899265000000001E-2</v>
      </c>
      <c r="DY8">
        <v>2.7911411000000001E-2</v>
      </c>
      <c r="DZ8">
        <v>6.2920977000000003E-2</v>
      </c>
      <c r="EA8">
        <v>2.9440655999999999E-2</v>
      </c>
      <c r="EB8">
        <v>8.8262840000000002E-3</v>
      </c>
      <c r="EC8">
        <v>1.9042176000000001E-2</v>
      </c>
      <c r="ED8">
        <v>2.8539870000000001E-3</v>
      </c>
      <c r="EE8">
        <v>3.8425333999999998E-2</v>
      </c>
      <c r="EF8">
        <v>9.9176590000000005E-3</v>
      </c>
      <c r="EG8">
        <v>5.6945269999999996E-3</v>
      </c>
      <c r="EH8">
        <v>4.5401149999999999E-3</v>
      </c>
      <c r="EI8">
        <v>4.3394219999999999E-3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2">
      <c r="A9" t="s">
        <v>234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7.5184399999999999E-4</v>
      </c>
      <c r="EK9">
        <v>3.4552544999999997E-2</v>
      </c>
      <c r="EL9">
        <v>2.6439144000000001E-2</v>
      </c>
      <c r="EM9">
        <v>8.3697913999999998E-2</v>
      </c>
      <c r="EN9">
        <v>1.4814163999999999E-2</v>
      </c>
      <c r="EO9">
        <v>2.0655126999999999E-2</v>
      </c>
      <c r="EP9">
        <v>8.9934230000000004E-3</v>
      </c>
      <c r="EQ9">
        <v>1.0574524E-2</v>
      </c>
      <c r="ER9">
        <v>1.3478716E-2</v>
      </c>
      <c r="ES9">
        <v>1.1028448E-2</v>
      </c>
      <c r="ET9">
        <v>7.7834280000000002E-3</v>
      </c>
      <c r="EU9">
        <v>5.5830576E-2</v>
      </c>
      <c r="EV9">
        <v>2.1769047999999999E-2</v>
      </c>
      <c r="EW9">
        <v>8.4794050000000006E-3</v>
      </c>
      <c r="EX9">
        <v>1.1598341999999999E-2</v>
      </c>
      <c r="EY9">
        <v>1.9860703E-2</v>
      </c>
      <c r="EZ9">
        <v>1.9451065999999999E-2</v>
      </c>
      <c r="FA9">
        <v>1.8484508E-2</v>
      </c>
      <c r="FB9">
        <v>7.0946250000000002E-3</v>
      </c>
      <c r="FC9">
        <v>1.2304894E-2</v>
      </c>
      <c r="FD9">
        <v>5.8097089999999997E-3</v>
      </c>
      <c r="FE9">
        <v>5.318283E-3</v>
      </c>
      <c r="FF9">
        <v>6.0336949000000001E-2</v>
      </c>
      <c r="FG9">
        <v>7.5001039999999996E-3</v>
      </c>
      <c r="FH9">
        <v>1.8007649000000001E-2</v>
      </c>
      <c r="FI9">
        <v>1.1204029000000001E-2</v>
      </c>
      <c r="FJ9">
        <v>8.5379549999999998E-3</v>
      </c>
      <c r="FK9">
        <v>2.6399704999999999E-2</v>
      </c>
      <c r="FL9">
        <v>2.0413499000000002E-2</v>
      </c>
      <c r="FM9">
        <v>3.727597E-3</v>
      </c>
      <c r="FN9">
        <v>9.2032829999999996E-3</v>
      </c>
      <c r="FO9">
        <v>7.2536691E-2</v>
      </c>
      <c r="FP9">
        <v>2.33045E-3</v>
      </c>
      <c r="FQ9">
        <v>5.0275479999999997E-3</v>
      </c>
      <c r="FR9">
        <v>4.5371200000000004E-3</v>
      </c>
      <c r="FS9">
        <v>5.7298710000000001E-3</v>
      </c>
      <c r="FT9">
        <v>1.1402347E-2</v>
      </c>
      <c r="FU9">
        <v>1.8845819E-2</v>
      </c>
      <c r="FV9">
        <v>2.7976960000000001E-3</v>
      </c>
      <c r="FW9">
        <v>3.0784415999999998E-2</v>
      </c>
      <c r="FX9">
        <v>1.4605793000000001E-2</v>
      </c>
      <c r="FY9">
        <v>1.2286237E-2</v>
      </c>
      <c r="FZ9">
        <v>1.5794273000000001E-2</v>
      </c>
      <c r="GA9">
        <v>3.1635315999999997E-2</v>
      </c>
      <c r="GB9">
        <v>1.0422868E-2</v>
      </c>
      <c r="GC9">
        <v>2.135308E-2</v>
      </c>
      <c r="GD9">
        <v>1.6264424999999999E-2</v>
      </c>
      <c r="GE9">
        <v>1.7825857000000001E-2</v>
      </c>
      <c r="GF9">
        <v>1.0108765E-2</v>
      </c>
      <c r="GG9">
        <v>7.1842449999999997E-3</v>
      </c>
      <c r="GH9">
        <v>2.1770053000000001E-2</v>
      </c>
      <c r="GI9">
        <v>1.8310758999999999E-2</v>
      </c>
      <c r="GJ9">
        <v>5.0290659999999996E-3</v>
      </c>
      <c r="GK9">
        <v>2.4894489999999998E-2</v>
      </c>
      <c r="GL9">
        <v>1.4008886E-2</v>
      </c>
      <c r="GM9">
        <v>2.0412721000000002E-2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2">
      <c r="A10" t="s">
        <v>235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0.110448938</v>
      </c>
      <c r="GO10">
        <v>0.393757311</v>
      </c>
      <c r="GP10">
        <v>0.127029006</v>
      </c>
      <c r="GQ10">
        <v>1.7974823000000001E-2</v>
      </c>
      <c r="GR10">
        <v>3.5838245999999997E-2</v>
      </c>
      <c r="GS10">
        <v>3.5384580999999998E-2</v>
      </c>
      <c r="GT10">
        <v>0.18602717099999999</v>
      </c>
      <c r="GU10">
        <v>1.693742E-3</v>
      </c>
      <c r="GV10">
        <v>1.587139E-3</v>
      </c>
      <c r="GW10">
        <v>8.3329087999999996E-2</v>
      </c>
      <c r="GX10">
        <v>4.4086689999999996E-3</v>
      </c>
      <c r="GY10">
        <v>2.5212860000000002E-3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217" x14ac:dyDescent="0.2">
      <c r="A11" t="s">
        <v>236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9.9218209000000002E-2</v>
      </c>
      <c r="HA11">
        <v>0.144834143</v>
      </c>
      <c r="HB11">
        <v>0.22488391199999999</v>
      </c>
      <c r="HC11">
        <v>5.8042601999999999E-2</v>
      </c>
      <c r="HD11">
        <v>2.9209926000000001E-2</v>
      </c>
      <c r="HE11">
        <v>5.7279852999999999E-2</v>
      </c>
      <c r="HF11">
        <v>2.1130950999999999E-2</v>
      </c>
      <c r="HG11">
        <v>0.159721741</v>
      </c>
      <c r="HH11">
        <v>0.189936458</v>
      </c>
      <c r="HI11">
        <v>1.5742203999999999E-2</v>
      </c>
    </row>
    <row r="13" spans="1:217" x14ac:dyDescent="0.2">
      <c r="B13" s="2">
        <f>HLOOKUP(B14,'Location Region.tsv'!$B$2:$K$5,4,FALSE)</f>
        <v>4534755.76</v>
      </c>
      <c r="C13" s="2">
        <f>HLOOKUP(C14,'Location Region.tsv'!$B$2:$K$5,4,FALSE)</f>
        <v>2947640.08</v>
      </c>
      <c r="D13" s="2">
        <f>HLOOKUP(D14,'Location Region.tsv'!$B$2:$K$5,4,FALSE)</f>
        <v>4184001.12</v>
      </c>
      <c r="E13" s="2">
        <f>HLOOKUP(E14,'Location Region.tsv'!$B$2:$K$5,4,FALSE)</f>
        <v>11068951.039999999</v>
      </c>
      <c r="F13" s="2">
        <f>HLOOKUP(F14,'Location Region.tsv'!$B$2:$K$5,4,FALSE)</f>
        <v>2986290.96</v>
      </c>
      <c r="G13" s="2">
        <f>HLOOKUP(G14,'Location Region.tsv'!$B$2:$K$5,4,FALSE)</f>
        <v>7960676.2399999993</v>
      </c>
      <c r="H13" s="2">
        <f>HLOOKUP(H14,'Location Region.tsv'!$B$2:$K$5,4,FALSE)</f>
        <v>10908448.479999999</v>
      </c>
      <c r="I13" s="2">
        <f>HLOOKUP(I14,'Location Region.tsv'!$B$2:$K$5,4,FALSE)</f>
        <v>24681253.039999999</v>
      </c>
      <c r="J13" s="2">
        <f>HLOOKUP(J14,'Location Region.tsv'!$B$2:$K$5,4,FALSE)</f>
        <v>2925466.32</v>
      </c>
      <c r="K13" s="2">
        <f>HLOOKUP(K14,'Location Region.tsv'!$B$2:$K$5,4,FALSE)</f>
        <v>7802516.96</v>
      </c>
      <c r="L13" s="3">
        <f>SUM(B13:K13)</f>
        <v>79999999.999999985</v>
      </c>
    </row>
    <row r="14" spans="1:217" x14ac:dyDescent="0.2">
      <c r="A14" t="s">
        <v>10</v>
      </c>
      <c r="B14" t="s">
        <v>227</v>
      </c>
      <c r="C14" t="s">
        <v>228</v>
      </c>
      <c r="D14" t="s">
        <v>229</v>
      </c>
      <c r="E14" t="s">
        <v>230</v>
      </c>
      <c r="F14" t="s">
        <v>231</v>
      </c>
      <c r="G14" t="s">
        <v>232</v>
      </c>
      <c r="H14" t="s">
        <v>233</v>
      </c>
      <c r="I14" t="s">
        <v>234</v>
      </c>
      <c r="J14" t="s">
        <v>235</v>
      </c>
      <c r="K14" t="s">
        <v>236</v>
      </c>
    </row>
    <row r="15" spans="1:217" x14ac:dyDescent="0.2">
      <c r="A15" t="s">
        <v>11</v>
      </c>
      <c r="B15">
        <v>6.5084545999999993E-2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f t="shared" ref="L15:L78" si="0">SUMPRODUCT($B$13:$K$13,B15:K15)</f>
        <v>295142.51986048493</v>
      </c>
    </row>
    <row r="16" spans="1:217" x14ac:dyDescent="0.2">
      <c r="A16" t="s">
        <v>13</v>
      </c>
      <c r="B16">
        <v>2.7507071000000001E-2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2">
        <f t="shared" si="0"/>
        <v>124737.84865797896</v>
      </c>
    </row>
    <row r="17" spans="1:12" x14ac:dyDescent="0.2">
      <c r="A17" t="s">
        <v>14</v>
      </c>
      <c r="B17">
        <v>1.9061807E-2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f t="shared" si="0"/>
        <v>86440.639089258315</v>
      </c>
    </row>
    <row r="18" spans="1:12" x14ac:dyDescent="0.2">
      <c r="A18" t="s">
        <v>12</v>
      </c>
      <c r="B18">
        <v>4.7424412999999999E-2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2">
        <f t="shared" si="0"/>
        <v>215058.13001636887</v>
      </c>
    </row>
    <row r="19" spans="1:12" x14ac:dyDescent="0.2">
      <c r="A19" t="s">
        <v>27</v>
      </c>
      <c r="B19">
        <v>5.3226409000000002E-2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2">
        <f t="shared" si="0"/>
        <v>241368.76479686584</v>
      </c>
    </row>
    <row r="20" spans="1:12" x14ac:dyDescent="0.2">
      <c r="A20" t="s">
        <v>28</v>
      </c>
      <c r="B20">
        <v>9.1437150000000002E-3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2">
        <f t="shared" si="0"/>
        <v>41464.514264048397</v>
      </c>
    </row>
    <row r="21" spans="1:12" x14ac:dyDescent="0.2">
      <c r="A21" t="s">
        <v>24</v>
      </c>
      <c r="B21">
        <v>0.18123674100000001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2">
        <f t="shared" si="0"/>
        <v>821864.35517337814</v>
      </c>
    </row>
    <row r="22" spans="1:12" x14ac:dyDescent="0.2">
      <c r="A22" t="s">
        <v>19</v>
      </c>
      <c r="B22">
        <v>2.2296113999999999E-2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2">
        <f t="shared" si="0"/>
        <v>101107.43138711662</v>
      </c>
    </row>
    <row r="23" spans="1:12" x14ac:dyDescent="0.2">
      <c r="A23" t="s">
        <v>23</v>
      </c>
      <c r="B23">
        <v>7.0014696000000001E-2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2">
        <f t="shared" si="0"/>
        <v>317499.54597064893</v>
      </c>
    </row>
    <row r="24" spans="1:12" x14ac:dyDescent="0.2">
      <c r="A24" t="s">
        <v>30</v>
      </c>
      <c r="B24">
        <v>1.4010193000000001E-2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2">
        <f t="shared" si="0"/>
        <v>63532.80340546168</v>
      </c>
    </row>
    <row r="25" spans="1:12" x14ac:dyDescent="0.2">
      <c r="A25" t="s">
        <v>29</v>
      </c>
      <c r="B25">
        <v>3.6789027000000002E-2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2">
        <f t="shared" si="0"/>
        <v>166829.25209304551</v>
      </c>
    </row>
    <row r="26" spans="1:12" x14ac:dyDescent="0.2">
      <c r="A26" t="s">
        <v>31</v>
      </c>
      <c r="B26">
        <v>1.2594819E-2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2">
        <f t="shared" si="0"/>
        <v>57114.428006407441</v>
      </c>
    </row>
    <row r="27" spans="1:12" x14ac:dyDescent="0.2">
      <c r="A27" t="s">
        <v>22</v>
      </c>
      <c r="B27">
        <v>1.3606149E-2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2">
        <f t="shared" si="0"/>
        <v>61700.562549168237</v>
      </c>
    </row>
    <row r="28" spans="1:12" x14ac:dyDescent="0.2">
      <c r="A28" t="s">
        <v>26</v>
      </c>
      <c r="B28">
        <v>5.8405189999999997E-3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2">
        <f t="shared" si="0"/>
        <v>26485.327176639439</v>
      </c>
    </row>
    <row r="29" spans="1:12" x14ac:dyDescent="0.2">
      <c r="A29" t="s">
        <v>25</v>
      </c>
      <c r="B29">
        <v>1.3494845E-2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2">
        <f t="shared" si="0"/>
        <v>61195.8260940572</v>
      </c>
    </row>
    <row r="30" spans="1:12" x14ac:dyDescent="0.2">
      <c r="A30" t="s">
        <v>21</v>
      </c>
      <c r="B30">
        <v>3.5700610000000001E-2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2">
        <f t="shared" si="0"/>
        <v>161893.54683301359</v>
      </c>
    </row>
    <row r="31" spans="1:12" x14ac:dyDescent="0.2">
      <c r="A31" t="s">
        <v>18</v>
      </c>
      <c r="B31">
        <v>5.1909271999999999E-2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2">
        <f t="shared" si="0"/>
        <v>235395.87019940669</v>
      </c>
    </row>
    <row r="32" spans="1:12" x14ac:dyDescent="0.2">
      <c r="A32" t="s">
        <v>20</v>
      </c>
      <c r="B32">
        <v>0.102241885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2">
        <f t="shared" si="0"/>
        <v>463641.97691700759</v>
      </c>
    </row>
    <row r="33" spans="1:12" x14ac:dyDescent="0.2">
      <c r="A33" t="s">
        <v>17</v>
      </c>
      <c r="B33">
        <v>2.6122800000000002E-2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2">
        <f t="shared" si="0"/>
        <v>118460.517767328</v>
      </c>
    </row>
    <row r="34" spans="1:12" x14ac:dyDescent="0.2">
      <c r="A34" t="s">
        <v>16</v>
      </c>
      <c r="B34">
        <v>7.3357295000000003E-2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2">
        <f t="shared" si="0"/>
        <v>332657.41603926918</v>
      </c>
    </row>
    <row r="35" spans="1:12" x14ac:dyDescent="0.2">
      <c r="A35" t="s">
        <v>15</v>
      </c>
      <c r="B35">
        <v>0.119337073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2">
        <f t="shared" si="0"/>
        <v>541164.47916829051</v>
      </c>
    </row>
    <row r="36" spans="1:12" x14ac:dyDescent="0.2">
      <c r="A36" t="s">
        <v>32</v>
      </c>
      <c r="B36">
        <v>0</v>
      </c>
      <c r="C36">
        <v>3.0076471E-2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2">
        <f t="shared" si="0"/>
        <v>88654.611384557677</v>
      </c>
    </row>
    <row r="37" spans="1:12" x14ac:dyDescent="0.2">
      <c r="A37" t="s">
        <v>36</v>
      </c>
      <c r="B37">
        <v>0</v>
      </c>
      <c r="C37">
        <v>0.25814123900000002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2">
        <f t="shared" si="0"/>
        <v>760907.46237725916</v>
      </c>
    </row>
    <row r="38" spans="1:12" x14ac:dyDescent="0.2">
      <c r="A38" t="s">
        <v>34</v>
      </c>
      <c r="B38">
        <v>0</v>
      </c>
      <c r="C38">
        <v>0.102218774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2">
        <f t="shared" si="0"/>
        <v>301304.15517086192</v>
      </c>
    </row>
    <row r="39" spans="1:12" x14ac:dyDescent="0.2">
      <c r="A39" t="s">
        <v>35</v>
      </c>
      <c r="B39">
        <v>0</v>
      </c>
      <c r="C39">
        <v>2.5400388999999999E-2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2">
        <f t="shared" si="0"/>
        <v>74871.204663991113</v>
      </c>
    </row>
    <row r="40" spans="1:12" x14ac:dyDescent="0.2">
      <c r="A40" t="s">
        <v>38</v>
      </c>
      <c r="B40">
        <v>0</v>
      </c>
      <c r="C40">
        <v>3.1437014999999999E-2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2">
        <f t="shared" si="0"/>
        <v>92665.005409561199</v>
      </c>
    </row>
    <row r="41" spans="1:12" x14ac:dyDescent="0.2">
      <c r="A41" t="s">
        <v>33</v>
      </c>
      <c r="B41">
        <v>0</v>
      </c>
      <c r="C41">
        <v>2.4066931999999999E-2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2">
        <f t="shared" si="0"/>
        <v>70940.653365834558</v>
      </c>
    </row>
    <row r="42" spans="1:12" x14ac:dyDescent="0.2">
      <c r="A42" t="s">
        <v>48</v>
      </c>
      <c r="B42">
        <v>0</v>
      </c>
      <c r="C42">
        <v>7.8215657999999993E-2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2">
        <f t="shared" si="0"/>
        <v>230551.60840437262</v>
      </c>
    </row>
    <row r="43" spans="1:12" x14ac:dyDescent="0.2">
      <c r="A43" t="s">
        <v>44</v>
      </c>
      <c r="B43">
        <v>0</v>
      </c>
      <c r="C43">
        <v>5.3320355999999999E-2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2">
        <f t="shared" si="0"/>
        <v>157169.21842546848</v>
      </c>
    </row>
    <row r="44" spans="1:12" x14ac:dyDescent="0.2">
      <c r="A44" t="s">
        <v>46</v>
      </c>
      <c r="B44">
        <v>0</v>
      </c>
      <c r="C44">
        <v>2.1820916999999999E-2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2">
        <f t="shared" si="0"/>
        <v>64320.209531553359</v>
      </c>
    </row>
    <row r="45" spans="1:12" x14ac:dyDescent="0.2">
      <c r="A45" t="s">
        <v>54</v>
      </c>
      <c r="B45">
        <v>0</v>
      </c>
      <c r="C45">
        <v>2.9591700000000001E-3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2">
        <f t="shared" si="0"/>
        <v>8722.5680955336011</v>
      </c>
    </row>
    <row r="46" spans="1:12" x14ac:dyDescent="0.2">
      <c r="A46" t="s">
        <v>49</v>
      </c>
      <c r="B46">
        <v>0</v>
      </c>
      <c r="C46">
        <v>5.7136410000000002E-3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2">
        <f t="shared" si="0"/>
        <v>16841.757214331283</v>
      </c>
    </row>
    <row r="47" spans="1:12" x14ac:dyDescent="0.2">
      <c r="A47" t="s">
        <v>52</v>
      </c>
      <c r="B47">
        <v>0</v>
      </c>
      <c r="C47">
        <v>9.8764530000000003E-3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2">
        <f t="shared" si="0"/>
        <v>29112.228711036241</v>
      </c>
    </row>
    <row r="48" spans="1:12" x14ac:dyDescent="0.2">
      <c r="A48" t="s">
        <v>50</v>
      </c>
      <c r="B48">
        <v>0</v>
      </c>
      <c r="C48">
        <v>2.7226120999999999E-2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2">
        <f t="shared" si="0"/>
        <v>80252.805482529686</v>
      </c>
    </row>
    <row r="49" spans="1:12" x14ac:dyDescent="0.2">
      <c r="A49" t="s">
        <v>53</v>
      </c>
      <c r="B49">
        <v>0</v>
      </c>
      <c r="C49">
        <v>1.7121895000000002E-2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2">
        <f t="shared" si="0"/>
        <v>50469.183947551603</v>
      </c>
    </row>
    <row r="50" spans="1:12" x14ac:dyDescent="0.2">
      <c r="A50" t="s">
        <v>47</v>
      </c>
      <c r="B50">
        <v>0</v>
      </c>
      <c r="C50">
        <v>5.636205E-3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2">
        <f t="shared" si="0"/>
        <v>16613.503757096401</v>
      </c>
    </row>
    <row r="51" spans="1:12" x14ac:dyDescent="0.2">
      <c r="A51" t="s">
        <v>55</v>
      </c>
      <c r="B51">
        <v>0</v>
      </c>
      <c r="C51">
        <v>5.7480029999999998E-3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2">
        <f t="shared" si="0"/>
        <v>16943.044022760241</v>
      </c>
    </row>
    <row r="52" spans="1:12" x14ac:dyDescent="0.2">
      <c r="A52" t="s">
        <v>51</v>
      </c>
      <c r="B52">
        <v>0</v>
      </c>
      <c r="C52">
        <v>2.2534490000000001E-2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2">
        <f t="shared" si="0"/>
        <v>66423.565906359203</v>
      </c>
    </row>
    <row r="53" spans="1:12" x14ac:dyDescent="0.2">
      <c r="A53" t="s">
        <v>37</v>
      </c>
      <c r="B53">
        <v>0</v>
      </c>
      <c r="C53">
        <v>2.7791659999999999E-2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2">
        <f t="shared" si="0"/>
        <v>81919.810905732797</v>
      </c>
    </row>
    <row r="54" spans="1:12" x14ac:dyDescent="0.2">
      <c r="A54" t="s">
        <v>41</v>
      </c>
      <c r="B54">
        <v>0</v>
      </c>
      <c r="C54">
        <v>0.19229916899999999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2">
        <f t="shared" si="0"/>
        <v>566828.73789509351</v>
      </c>
    </row>
    <row r="55" spans="1:12" x14ac:dyDescent="0.2">
      <c r="A55" t="s">
        <v>40</v>
      </c>
      <c r="B55">
        <v>0</v>
      </c>
      <c r="C55">
        <v>1.0225652E-2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2">
        <f t="shared" si="0"/>
        <v>30141.54167933216</v>
      </c>
    </row>
    <row r="56" spans="1:12" x14ac:dyDescent="0.2">
      <c r="A56" t="s">
        <v>39</v>
      </c>
      <c r="B56">
        <v>0</v>
      </c>
      <c r="C56">
        <v>1.5742315E-2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2">
        <f t="shared" si="0"/>
        <v>46402.678645985201</v>
      </c>
    </row>
    <row r="57" spans="1:12" x14ac:dyDescent="0.2">
      <c r="A57" t="s">
        <v>42</v>
      </c>
      <c r="B57">
        <v>0</v>
      </c>
      <c r="C57">
        <v>1.1050271E-2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2">
        <f t="shared" si="0"/>
        <v>32572.221694461681</v>
      </c>
    </row>
    <row r="58" spans="1:12" x14ac:dyDescent="0.2">
      <c r="A58" t="s">
        <v>43</v>
      </c>
      <c r="B58">
        <v>0</v>
      </c>
      <c r="C58">
        <v>1.027022E-2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2">
        <f t="shared" si="0"/>
        <v>30272.912102417602</v>
      </c>
    </row>
    <row r="59" spans="1:12" x14ac:dyDescent="0.2">
      <c r="A59" t="s">
        <v>45</v>
      </c>
      <c r="B59">
        <v>0</v>
      </c>
      <c r="C59">
        <v>1.1106985999999999E-2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2">
        <f t="shared" si="0"/>
        <v>32739.397101598879</v>
      </c>
    </row>
    <row r="60" spans="1:12" x14ac:dyDescent="0.2">
      <c r="A60" t="s">
        <v>56</v>
      </c>
      <c r="B60">
        <v>0</v>
      </c>
      <c r="C60">
        <v>0</v>
      </c>
      <c r="D60">
        <v>0.21154276299999999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2">
        <f t="shared" si="0"/>
        <v>885095.15731989453</v>
      </c>
    </row>
    <row r="61" spans="1:12" x14ac:dyDescent="0.2">
      <c r="A61" t="s">
        <v>58</v>
      </c>
      <c r="B61">
        <v>0</v>
      </c>
      <c r="C61">
        <v>0</v>
      </c>
      <c r="D61">
        <v>0.138637919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2">
        <f t="shared" si="0"/>
        <v>580061.20837046928</v>
      </c>
    </row>
    <row r="62" spans="1:12" x14ac:dyDescent="0.2">
      <c r="A62" t="s">
        <v>59</v>
      </c>
      <c r="B62">
        <v>0</v>
      </c>
      <c r="C62">
        <v>0</v>
      </c>
      <c r="D62">
        <v>0.19088414300000001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2">
        <f t="shared" si="0"/>
        <v>798659.46810224024</v>
      </c>
    </row>
    <row r="63" spans="1:12" x14ac:dyDescent="0.2">
      <c r="A63" t="s">
        <v>60</v>
      </c>
      <c r="B63">
        <v>0</v>
      </c>
      <c r="C63">
        <v>0</v>
      </c>
      <c r="D63">
        <v>6.5675211999999997E-2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2">
        <f t="shared" si="0"/>
        <v>274785.16056423745</v>
      </c>
    </row>
    <row r="64" spans="1:12" x14ac:dyDescent="0.2">
      <c r="A64" t="s">
        <v>64</v>
      </c>
      <c r="B64">
        <v>0</v>
      </c>
      <c r="C64">
        <v>0</v>
      </c>
      <c r="D64">
        <v>1.2778467E-2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2">
        <f t="shared" si="0"/>
        <v>53465.120239883043</v>
      </c>
    </row>
    <row r="65" spans="1:12" x14ac:dyDescent="0.2">
      <c r="A65" t="s">
        <v>62</v>
      </c>
      <c r="B65">
        <v>0</v>
      </c>
      <c r="C65">
        <v>0</v>
      </c>
      <c r="D65">
        <v>0.107309298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2">
        <f t="shared" si="0"/>
        <v>448982.22301841376</v>
      </c>
    </row>
    <row r="66" spans="1:12" x14ac:dyDescent="0.2">
      <c r="A66" t="s">
        <v>61</v>
      </c>
      <c r="B66">
        <v>0</v>
      </c>
      <c r="C66">
        <v>0</v>
      </c>
      <c r="D66">
        <v>8.4366117000000004E-2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2">
        <f t="shared" si="0"/>
        <v>352987.92801805108</v>
      </c>
    </row>
    <row r="67" spans="1:12" x14ac:dyDescent="0.2">
      <c r="A67" t="s">
        <v>57</v>
      </c>
      <c r="B67">
        <v>0</v>
      </c>
      <c r="C67">
        <v>0</v>
      </c>
      <c r="D67">
        <v>0.13623268399999999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2">
        <f t="shared" si="0"/>
        <v>569997.70243660605</v>
      </c>
    </row>
    <row r="68" spans="1:12" x14ac:dyDescent="0.2">
      <c r="A68" t="s">
        <v>63</v>
      </c>
      <c r="B68">
        <v>0</v>
      </c>
      <c r="C68">
        <v>0</v>
      </c>
      <c r="D68">
        <v>5.2573397000000001E-2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s="2">
        <f t="shared" si="0"/>
        <v>219967.15193020465</v>
      </c>
    </row>
    <row r="69" spans="1:12" x14ac:dyDescent="0.2">
      <c r="A69" t="s">
        <v>74</v>
      </c>
      <c r="B69">
        <v>0</v>
      </c>
      <c r="C69">
        <v>0</v>
      </c>
      <c r="D69">
        <v>0</v>
      </c>
      <c r="E69">
        <v>0.166576274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2">
        <f t="shared" si="0"/>
        <v>1843824.6213316247</v>
      </c>
    </row>
    <row r="70" spans="1:12" x14ac:dyDescent="0.2">
      <c r="A70" t="s">
        <v>82</v>
      </c>
      <c r="B70">
        <v>0</v>
      </c>
      <c r="C70">
        <v>0</v>
      </c>
      <c r="D70">
        <v>0</v>
      </c>
      <c r="E70">
        <v>2.6854491000000001E-2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2">
        <f t="shared" si="0"/>
        <v>297251.04608312063</v>
      </c>
    </row>
    <row r="71" spans="1:12" x14ac:dyDescent="0.2">
      <c r="A71" t="s">
        <v>75</v>
      </c>
      <c r="B71">
        <v>0</v>
      </c>
      <c r="C71">
        <v>0</v>
      </c>
      <c r="D71">
        <v>0</v>
      </c>
      <c r="E71">
        <v>2.8847228999999999E-2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2">
        <f t="shared" si="0"/>
        <v>319308.56544066814</v>
      </c>
    </row>
    <row r="72" spans="1:12" x14ac:dyDescent="0.2">
      <c r="A72" t="s">
        <v>81</v>
      </c>
      <c r="B72">
        <v>0</v>
      </c>
      <c r="C72">
        <v>0</v>
      </c>
      <c r="D72">
        <v>0</v>
      </c>
      <c r="E72">
        <v>2.4614977999999999E-2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s="2">
        <f t="shared" si="0"/>
        <v>272461.98633267707</v>
      </c>
    </row>
    <row r="73" spans="1:12" x14ac:dyDescent="0.2">
      <c r="A73" t="s">
        <v>69</v>
      </c>
      <c r="B73">
        <v>0</v>
      </c>
      <c r="C73">
        <v>0</v>
      </c>
      <c r="D73">
        <v>0</v>
      </c>
      <c r="E73">
        <v>2.3648773000000001E-2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s="2">
        <f t="shared" si="0"/>
        <v>261767.11049307391</v>
      </c>
    </row>
    <row r="74" spans="1:12" x14ac:dyDescent="0.2">
      <c r="A74" t="s">
        <v>67</v>
      </c>
      <c r="B74">
        <v>0</v>
      </c>
      <c r="C74">
        <v>0</v>
      </c>
      <c r="D74">
        <v>0</v>
      </c>
      <c r="E74">
        <v>4.0854109999999999E-2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s="2">
        <f t="shared" si="0"/>
        <v>452212.14337277436</v>
      </c>
    </row>
    <row r="75" spans="1:12" x14ac:dyDescent="0.2">
      <c r="A75" t="s">
        <v>76</v>
      </c>
      <c r="B75">
        <v>0</v>
      </c>
      <c r="C75">
        <v>0</v>
      </c>
      <c r="D75">
        <v>0</v>
      </c>
      <c r="E75">
        <v>3.3244029000000001E-2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2">
        <f t="shared" si="0"/>
        <v>367976.52937334013</v>
      </c>
    </row>
    <row r="76" spans="1:12" x14ac:dyDescent="0.2">
      <c r="A76" t="s">
        <v>68</v>
      </c>
      <c r="B76">
        <v>0</v>
      </c>
      <c r="C76">
        <v>0</v>
      </c>
      <c r="D76">
        <v>0</v>
      </c>
      <c r="E76">
        <v>7.8858418999999999E-2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2">
        <f t="shared" si="0"/>
        <v>872879.97900280566</v>
      </c>
    </row>
    <row r="77" spans="1:12" x14ac:dyDescent="0.2">
      <c r="A77" t="s">
        <v>77</v>
      </c>
      <c r="B77">
        <v>0</v>
      </c>
      <c r="C77">
        <v>0</v>
      </c>
      <c r="D77">
        <v>0</v>
      </c>
      <c r="E77">
        <v>3.7565604000000002E-2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s="2">
        <f t="shared" si="0"/>
        <v>415811.83146402816</v>
      </c>
    </row>
    <row r="78" spans="1:12" x14ac:dyDescent="0.2">
      <c r="A78" t="s">
        <v>88</v>
      </c>
      <c r="B78">
        <v>0</v>
      </c>
      <c r="C78">
        <v>0</v>
      </c>
      <c r="D78">
        <v>0</v>
      </c>
      <c r="E78">
        <v>6.6330989999999999E-3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s="2">
        <f t="shared" si="0"/>
        <v>73421.448074472952</v>
      </c>
    </row>
    <row r="79" spans="1:12" x14ac:dyDescent="0.2">
      <c r="A79" t="s">
        <v>79</v>
      </c>
      <c r="B79">
        <v>0</v>
      </c>
      <c r="C79">
        <v>0</v>
      </c>
      <c r="D79">
        <v>0</v>
      </c>
      <c r="E79">
        <v>0.106488238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s="2">
        <f t="shared" ref="L79:L142" si="1">SUMPRODUCT($B$13:$K$13,B79:K79)</f>
        <v>1178713.0927578674</v>
      </c>
    </row>
    <row r="80" spans="1:12" x14ac:dyDescent="0.2">
      <c r="A80" t="s">
        <v>85</v>
      </c>
      <c r="B80">
        <v>0</v>
      </c>
      <c r="C80">
        <v>0</v>
      </c>
      <c r="D80">
        <v>0</v>
      </c>
      <c r="E80">
        <v>5.0975714999999998E-2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2">
        <f t="shared" si="1"/>
        <v>564247.69356399355</v>
      </c>
    </row>
    <row r="81" spans="1:12" x14ac:dyDescent="0.2">
      <c r="A81" t="s">
        <v>83</v>
      </c>
      <c r="B81">
        <v>0</v>
      </c>
      <c r="C81">
        <v>0</v>
      </c>
      <c r="D81">
        <v>0</v>
      </c>
      <c r="E81">
        <v>3.2421271000000002E-2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2">
        <f t="shared" si="1"/>
        <v>358869.46135357185</v>
      </c>
    </row>
    <row r="82" spans="1:12" x14ac:dyDescent="0.2">
      <c r="A82" t="s">
        <v>86</v>
      </c>
      <c r="B82">
        <v>0</v>
      </c>
      <c r="C82">
        <v>0</v>
      </c>
      <c r="D82">
        <v>0</v>
      </c>
      <c r="E82">
        <v>1.5154729E-2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2">
        <f t="shared" si="1"/>
        <v>167746.95332546814</v>
      </c>
    </row>
    <row r="83" spans="1:12" x14ac:dyDescent="0.2">
      <c r="A83" t="s">
        <v>80</v>
      </c>
      <c r="B83">
        <v>0</v>
      </c>
      <c r="C83">
        <v>0</v>
      </c>
      <c r="D83">
        <v>0</v>
      </c>
      <c r="E83">
        <v>2.3918681000000001E-2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2">
        <f t="shared" si="1"/>
        <v>264754.7089303782</v>
      </c>
    </row>
    <row r="84" spans="1:12" x14ac:dyDescent="0.2">
      <c r="A84" t="s">
        <v>84</v>
      </c>
      <c r="B84">
        <v>0</v>
      </c>
      <c r="C84">
        <v>0</v>
      </c>
      <c r="D84">
        <v>0</v>
      </c>
      <c r="E84">
        <v>1.4236382000000001E-2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2">
        <f t="shared" si="1"/>
        <v>157581.81534473726</v>
      </c>
    </row>
    <row r="85" spans="1:12" x14ac:dyDescent="0.2">
      <c r="A85" t="s">
        <v>89</v>
      </c>
      <c r="B85">
        <v>0</v>
      </c>
      <c r="C85">
        <v>0</v>
      </c>
      <c r="D85">
        <v>0</v>
      </c>
      <c r="E85">
        <v>4.0884820000000001E-3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2">
        <f t="shared" si="1"/>
        <v>45255.207085921276</v>
      </c>
    </row>
    <row r="86" spans="1:12" x14ac:dyDescent="0.2">
      <c r="A86" t="s">
        <v>87</v>
      </c>
      <c r="B86">
        <v>0</v>
      </c>
      <c r="C86">
        <v>0</v>
      </c>
      <c r="D86">
        <v>0</v>
      </c>
      <c r="E86">
        <v>1.3110088000000001E-2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2">
        <f t="shared" si="1"/>
        <v>145114.92220209152</v>
      </c>
    </row>
    <row r="87" spans="1:12" x14ac:dyDescent="0.2">
      <c r="A87" t="s">
        <v>70</v>
      </c>
      <c r="B87">
        <v>0</v>
      </c>
      <c r="C87">
        <v>0</v>
      </c>
      <c r="D87">
        <v>0</v>
      </c>
      <c r="E87">
        <v>3.6131973999999997E-2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2">
        <f t="shared" si="1"/>
        <v>399943.0511845529</v>
      </c>
    </row>
    <row r="88" spans="1:12" x14ac:dyDescent="0.2">
      <c r="A88" t="s">
        <v>71</v>
      </c>
      <c r="B88">
        <v>0</v>
      </c>
      <c r="C88">
        <v>0</v>
      </c>
      <c r="D88">
        <v>0</v>
      </c>
      <c r="E88">
        <v>5.8188003000000002E-2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2">
        <f t="shared" si="1"/>
        <v>644080.15632237308</v>
      </c>
    </row>
    <row r="89" spans="1:12" x14ac:dyDescent="0.2">
      <c r="A89" t="s">
        <v>65</v>
      </c>
      <c r="B89">
        <v>0</v>
      </c>
      <c r="C89">
        <v>0</v>
      </c>
      <c r="D89">
        <v>0</v>
      </c>
      <c r="E89">
        <v>5.6154526000000003E-2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s="2">
        <f t="shared" si="1"/>
        <v>621571.698968407</v>
      </c>
    </row>
    <row r="90" spans="1:12" x14ac:dyDescent="0.2">
      <c r="A90" t="s">
        <v>66</v>
      </c>
      <c r="B90">
        <v>0</v>
      </c>
      <c r="C90">
        <v>0</v>
      </c>
      <c r="D90">
        <v>0</v>
      </c>
      <c r="E90">
        <v>4.7976268000000002E-2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2">
        <f t="shared" si="1"/>
        <v>531046.9615739187</v>
      </c>
    </row>
    <row r="91" spans="1:12" x14ac:dyDescent="0.2">
      <c r="A91" t="s">
        <v>72</v>
      </c>
      <c r="B91">
        <v>0</v>
      </c>
      <c r="C91">
        <v>0</v>
      </c>
      <c r="D91">
        <v>0</v>
      </c>
      <c r="E91">
        <v>1.2974813E-2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2">
        <f t="shared" si="1"/>
        <v>143617.5698501555</v>
      </c>
    </row>
    <row r="92" spans="1:12" x14ac:dyDescent="0.2">
      <c r="A92" t="s">
        <v>78</v>
      </c>
      <c r="B92">
        <v>0</v>
      </c>
      <c r="C92">
        <v>0</v>
      </c>
      <c r="D92">
        <v>0</v>
      </c>
      <c r="E92">
        <v>3.3232862000000002E-2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2">
        <f t="shared" si="1"/>
        <v>367852.92239707644</v>
      </c>
    </row>
    <row r="93" spans="1:12" x14ac:dyDescent="0.2">
      <c r="A93" t="s">
        <v>73</v>
      </c>
      <c r="B93">
        <v>0</v>
      </c>
      <c r="C93">
        <v>0</v>
      </c>
      <c r="D93">
        <v>0</v>
      </c>
      <c r="E93">
        <v>2.7250962E-2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s="2">
        <f t="shared" si="1"/>
        <v>301639.56417090044</v>
      </c>
    </row>
    <row r="94" spans="1:12" x14ac:dyDescent="0.2">
      <c r="A94" t="s">
        <v>100</v>
      </c>
      <c r="B94">
        <v>0</v>
      </c>
      <c r="C94">
        <v>0</v>
      </c>
      <c r="D94">
        <v>0</v>
      </c>
      <c r="E94">
        <v>0</v>
      </c>
      <c r="F94">
        <v>1.5336268E-2</v>
      </c>
      <c r="G94">
        <v>0</v>
      </c>
      <c r="H94">
        <v>0</v>
      </c>
      <c r="I94">
        <v>0</v>
      </c>
      <c r="J94">
        <v>0</v>
      </c>
      <c r="K94">
        <v>0</v>
      </c>
      <c r="L94" s="2">
        <f t="shared" si="1"/>
        <v>45798.558488537281</v>
      </c>
    </row>
    <row r="95" spans="1:12" x14ac:dyDescent="0.2">
      <c r="A95" t="s">
        <v>91</v>
      </c>
      <c r="B95">
        <v>0</v>
      </c>
      <c r="C95">
        <v>0</v>
      </c>
      <c r="D95">
        <v>0</v>
      </c>
      <c r="E95">
        <v>0</v>
      </c>
      <c r="F95">
        <v>3.674119E-3</v>
      </c>
      <c r="G95">
        <v>0</v>
      </c>
      <c r="H95">
        <v>0</v>
      </c>
      <c r="I95">
        <v>0</v>
      </c>
      <c r="J95">
        <v>0</v>
      </c>
      <c r="K95">
        <v>0</v>
      </c>
      <c r="L95" s="2">
        <f t="shared" si="1"/>
        <v>10971.98835566424</v>
      </c>
    </row>
    <row r="96" spans="1:12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3.9027643000000001E-2</v>
      </c>
      <c r="G96">
        <v>0</v>
      </c>
      <c r="H96">
        <v>0</v>
      </c>
      <c r="I96">
        <v>0</v>
      </c>
      <c r="J96">
        <v>0</v>
      </c>
      <c r="K96">
        <v>0</v>
      </c>
      <c r="L96" s="2">
        <f t="shared" si="1"/>
        <v>116547.89748100728</v>
      </c>
    </row>
    <row r="97" spans="1:12" x14ac:dyDescent="0.2">
      <c r="A97" t="s">
        <v>90</v>
      </c>
      <c r="B97">
        <v>0</v>
      </c>
      <c r="C97">
        <v>0</v>
      </c>
      <c r="D97">
        <v>0</v>
      </c>
      <c r="E97">
        <v>0</v>
      </c>
      <c r="F97">
        <v>4.7171588E-2</v>
      </c>
      <c r="G97">
        <v>0</v>
      </c>
      <c r="H97">
        <v>0</v>
      </c>
      <c r="I97">
        <v>0</v>
      </c>
      <c r="J97">
        <v>0</v>
      </c>
      <c r="K97">
        <v>0</v>
      </c>
      <c r="L97" s="2">
        <f t="shared" si="1"/>
        <v>140868.08681324447</v>
      </c>
    </row>
    <row r="98" spans="1:12" x14ac:dyDescent="0.2">
      <c r="A98" t="s">
        <v>94</v>
      </c>
      <c r="B98">
        <v>0</v>
      </c>
      <c r="C98">
        <v>0</v>
      </c>
      <c r="D98">
        <v>0</v>
      </c>
      <c r="E98">
        <v>0</v>
      </c>
      <c r="F98">
        <v>1.6213601000000001E-2</v>
      </c>
      <c r="G98">
        <v>0</v>
      </c>
      <c r="H98">
        <v>0</v>
      </c>
      <c r="I98">
        <v>0</v>
      </c>
      <c r="J98">
        <v>0</v>
      </c>
      <c r="K98">
        <v>0</v>
      </c>
      <c r="L98" s="2">
        <f t="shared" si="1"/>
        <v>48418.530095346963</v>
      </c>
    </row>
    <row r="99" spans="1:12" x14ac:dyDescent="0.2">
      <c r="A99" t="s">
        <v>93</v>
      </c>
      <c r="B99">
        <v>0</v>
      </c>
      <c r="C99">
        <v>0</v>
      </c>
      <c r="D99">
        <v>0</v>
      </c>
      <c r="E99">
        <v>0</v>
      </c>
      <c r="F99">
        <v>3.9743283999999997E-2</v>
      </c>
      <c r="G99">
        <v>0</v>
      </c>
      <c r="H99">
        <v>0</v>
      </c>
      <c r="I99">
        <v>0</v>
      </c>
      <c r="J99">
        <v>0</v>
      </c>
      <c r="K99">
        <v>0</v>
      </c>
      <c r="L99" s="2">
        <f t="shared" si="1"/>
        <v>118685.00972991264</v>
      </c>
    </row>
    <row r="100" spans="1:12" x14ac:dyDescent="0.2">
      <c r="A100" t="s">
        <v>97</v>
      </c>
      <c r="B100">
        <v>0</v>
      </c>
      <c r="C100">
        <v>0</v>
      </c>
      <c r="D100">
        <v>0</v>
      </c>
      <c r="E100">
        <v>0</v>
      </c>
      <c r="F100">
        <v>0.19025292899999999</v>
      </c>
      <c r="G100">
        <v>0</v>
      </c>
      <c r="H100">
        <v>0</v>
      </c>
      <c r="I100">
        <v>0</v>
      </c>
      <c r="J100">
        <v>0</v>
      </c>
      <c r="K100">
        <v>0</v>
      </c>
      <c r="L100" s="2">
        <f t="shared" si="1"/>
        <v>568150.60198622185</v>
      </c>
    </row>
    <row r="101" spans="1:12" x14ac:dyDescent="0.2">
      <c r="A101" t="s">
        <v>92</v>
      </c>
      <c r="B101">
        <v>0</v>
      </c>
      <c r="C101">
        <v>0</v>
      </c>
      <c r="D101">
        <v>0</v>
      </c>
      <c r="E101">
        <v>0</v>
      </c>
      <c r="F101">
        <v>2.5124629999999998E-2</v>
      </c>
      <c r="G101">
        <v>0</v>
      </c>
      <c r="H101">
        <v>0</v>
      </c>
      <c r="I101">
        <v>0</v>
      </c>
      <c r="J101">
        <v>0</v>
      </c>
      <c r="K101">
        <v>0</v>
      </c>
      <c r="L101" s="2">
        <f t="shared" si="1"/>
        <v>75029.455442344799</v>
      </c>
    </row>
    <row r="102" spans="1:12" x14ac:dyDescent="0.2">
      <c r="A102" t="s">
        <v>96</v>
      </c>
      <c r="B102">
        <v>0</v>
      </c>
      <c r="C102">
        <v>0</v>
      </c>
      <c r="D102">
        <v>0</v>
      </c>
      <c r="E102">
        <v>0</v>
      </c>
      <c r="F102">
        <v>6.3399929999999993E-2</v>
      </c>
      <c r="G102">
        <v>0</v>
      </c>
      <c r="H102">
        <v>0</v>
      </c>
      <c r="I102">
        <v>0</v>
      </c>
      <c r="J102">
        <v>0</v>
      </c>
      <c r="K102">
        <v>0</v>
      </c>
      <c r="L102" s="2">
        <f t="shared" si="1"/>
        <v>189330.63782363277</v>
      </c>
    </row>
    <row r="103" spans="1:12" x14ac:dyDescent="0.2">
      <c r="A103" t="s">
        <v>101</v>
      </c>
      <c r="B103">
        <v>0</v>
      </c>
      <c r="C103">
        <v>0</v>
      </c>
      <c r="D103">
        <v>0</v>
      </c>
      <c r="E103">
        <v>0</v>
      </c>
      <c r="F103">
        <v>5.7394122999999998E-2</v>
      </c>
      <c r="G103">
        <v>0</v>
      </c>
      <c r="H103">
        <v>0</v>
      </c>
      <c r="I103">
        <v>0</v>
      </c>
      <c r="J103">
        <v>0</v>
      </c>
      <c r="K103">
        <v>0</v>
      </c>
      <c r="L103" s="2">
        <f t="shared" si="1"/>
        <v>171395.55067202807</v>
      </c>
    </row>
    <row r="104" spans="1:12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1.9516906000000001E-2</v>
      </c>
      <c r="G104">
        <v>0</v>
      </c>
      <c r="H104">
        <v>0</v>
      </c>
      <c r="I104">
        <v>0</v>
      </c>
      <c r="J104">
        <v>0</v>
      </c>
      <c r="K104">
        <v>0</v>
      </c>
      <c r="L104" s="2">
        <f t="shared" si="1"/>
        <v>58283.159954969764</v>
      </c>
    </row>
    <row r="105" spans="1:12" x14ac:dyDescent="0.2">
      <c r="A105" t="s">
        <v>102</v>
      </c>
      <c r="B105">
        <v>0</v>
      </c>
      <c r="C105">
        <v>0</v>
      </c>
      <c r="D105">
        <v>0</v>
      </c>
      <c r="E105">
        <v>0</v>
      </c>
      <c r="F105">
        <v>0.34212199999999998</v>
      </c>
      <c r="G105">
        <v>0</v>
      </c>
      <c r="H105">
        <v>0</v>
      </c>
      <c r="I105">
        <v>0</v>
      </c>
      <c r="J105">
        <v>0</v>
      </c>
      <c r="K105">
        <v>0</v>
      </c>
      <c r="L105" s="2">
        <f t="shared" si="1"/>
        <v>1021675.8358171199</v>
      </c>
    </row>
    <row r="106" spans="1:12" x14ac:dyDescent="0.2">
      <c r="A106" t="s">
        <v>99</v>
      </c>
      <c r="B106">
        <v>0</v>
      </c>
      <c r="C106">
        <v>0</v>
      </c>
      <c r="D106">
        <v>0</v>
      </c>
      <c r="E106">
        <v>0</v>
      </c>
      <c r="F106">
        <v>9.2587489999999995E-2</v>
      </c>
      <c r="G106">
        <v>0</v>
      </c>
      <c r="H106">
        <v>0</v>
      </c>
      <c r="I106">
        <v>0</v>
      </c>
      <c r="J106">
        <v>0</v>
      </c>
      <c r="K106">
        <v>0</v>
      </c>
      <c r="L106" s="2">
        <f t="shared" si="1"/>
        <v>276493.18439609039</v>
      </c>
    </row>
    <row r="107" spans="1:12" x14ac:dyDescent="0.2">
      <c r="A107" t="s">
        <v>98</v>
      </c>
      <c r="B107">
        <v>0</v>
      </c>
      <c r="C107">
        <v>0</v>
      </c>
      <c r="D107">
        <v>0</v>
      </c>
      <c r="E107">
        <v>0</v>
      </c>
      <c r="F107">
        <v>4.8435487999999999E-2</v>
      </c>
      <c r="G107">
        <v>0</v>
      </c>
      <c r="H107">
        <v>0</v>
      </c>
      <c r="I107">
        <v>0</v>
      </c>
      <c r="J107">
        <v>0</v>
      </c>
      <c r="K107">
        <v>0</v>
      </c>
      <c r="L107" s="2">
        <f t="shared" si="1"/>
        <v>144642.45995758846</v>
      </c>
    </row>
    <row r="108" spans="1:12" x14ac:dyDescent="0.2">
      <c r="A108" t="s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4.5558056E-2</v>
      </c>
      <c r="H108">
        <v>0</v>
      </c>
      <c r="I108">
        <v>0</v>
      </c>
      <c r="J108">
        <v>0</v>
      </c>
      <c r="K108">
        <v>0</v>
      </c>
      <c r="L108" s="2">
        <f t="shared" si="1"/>
        <v>362672.93393978942</v>
      </c>
    </row>
    <row r="109" spans="1:12" x14ac:dyDescent="0.2">
      <c r="A109" t="s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0.15302262699999999</v>
      </c>
      <c r="H109">
        <v>0</v>
      </c>
      <c r="I109">
        <v>0</v>
      </c>
      <c r="J109">
        <v>0</v>
      </c>
      <c r="K109">
        <v>0</v>
      </c>
      <c r="L109" s="2">
        <f t="shared" si="1"/>
        <v>1218163.5909412822</v>
      </c>
    </row>
    <row r="110" spans="1:12" x14ac:dyDescent="0.2">
      <c r="A110" t="s">
        <v>112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5.8441804999999999E-2</v>
      </c>
      <c r="H110">
        <v>0</v>
      </c>
      <c r="I110">
        <v>0</v>
      </c>
      <c r="J110">
        <v>0</v>
      </c>
      <c r="K110">
        <v>0</v>
      </c>
      <c r="L110" s="2">
        <f t="shared" si="1"/>
        <v>465236.28848621313</v>
      </c>
    </row>
    <row r="111" spans="1:12" x14ac:dyDescent="0.2">
      <c r="A1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3.0774838999999998E-2</v>
      </c>
      <c r="H111">
        <v>0</v>
      </c>
      <c r="I111">
        <v>0</v>
      </c>
      <c r="J111">
        <v>0</v>
      </c>
      <c r="K111">
        <v>0</v>
      </c>
      <c r="L111" s="2">
        <f t="shared" si="1"/>
        <v>244988.52961712531</v>
      </c>
    </row>
    <row r="112" spans="1:12" x14ac:dyDescent="0.2">
      <c r="A112" t="s">
        <v>117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4.2978350999999998E-2</v>
      </c>
      <c r="H112">
        <v>0</v>
      </c>
      <c r="I112">
        <v>0</v>
      </c>
      <c r="J112">
        <v>0</v>
      </c>
      <c r="K112">
        <v>0</v>
      </c>
      <c r="L112" s="2">
        <f t="shared" si="1"/>
        <v>342136.73764008022</v>
      </c>
    </row>
    <row r="113" spans="1:12" x14ac:dyDescent="0.2">
      <c r="A113" t="s">
        <v>119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7.3579930000000002E-3</v>
      </c>
      <c r="H113">
        <v>0</v>
      </c>
      <c r="I113">
        <v>0</v>
      </c>
      <c r="J113">
        <v>0</v>
      </c>
      <c r="K113">
        <v>0</v>
      </c>
      <c r="L113" s="2">
        <f t="shared" si="1"/>
        <v>58574.600049186316</v>
      </c>
    </row>
    <row r="114" spans="1:12" x14ac:dyDescent="0.2">
      <c r="A114" t="s">
        <v>120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0.114123425</v>
      </c>
      <c r="H114">
        <v>0</v>
      </c>
      <c r="I114">
        <v>0</v>
      </c>
      <c r="J114">
        <v>0</v>
      </c>
      <c r="K114">
        <v>0</v>
      </c>
      <c r="L114" s="2">
        <f t="shared" si="1"/>
        <v>908499.63782492187</v>
      </c>
    </row>
    <row r="115" spans="1:12" x14ac:dyDescent="0.2">
      <c r="A115" t="s">
        <v>118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3.9961111000000001E-2</v>
      </c>
      <c r="H115">
        <v>0</v>
      </c>
      <c r="I115">
        <v>0</v>
      </c>
      <c r="J115">
        <v>0</v>
      </c>
      <c r="K115">
        <v>0</v>
      </c>
      <c r="L115" s="2">
        <f t="shared" si="1"/>
        <v>318117.46686170262</v>
      </c>
    </row>
    <row r="116" spans="1:12" x14ac:dyDescent="0.2">
      <c r="A116" t="s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4.3564611000000003E-2</v>
      </c>
      <c r="H116">
        <v>0</v>
      </c>
      <c r="I116">
        <v>0</v>
      </c>
      <c r="J116">
        <v>0</v>
      </c>
      <c r="K116">
        <v>0</v>
      </c>
      <c r="L116" s="2">
        <f t="shared" si="1"/>
        <v>346803.76369254262</v>
      </c>
    </row>
    <row r="117" spans="1:12" x14ac:dyDescent="0.2">
      <c r="A117" t="s">
        <v>111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6.2210722000000003E-2</v>
      </c>
      <c r="H117">
        <v>0</v>
      </c>
      <c r="I117">
        <v>0</v>
      </c>
      <c r="J117">
        <v>0</v>
      </c>
      <c r="K117">
        <v>0</v>
      </c>
      <c r="L117" s="2">
        <f t="shared" si="1"/>
        <v>495239.41649864527</v>
      </c>
    </row>
    <row r="118" spans="1:12" x14ac:dyDescent="0.2">
      <c r="A118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2.5386145999999998E-2</v>
      </c>
      <c r="H118">
        <v>0</v>
      </c>
      <c r="I118">
        <v>0</v>
      </c>
      <c r="J118">
        <v>0</v>
      </c>
      <c r="K118">
        <v>0</v>
      </c>
      <c r="L118" s="2">
        <f t="shared" si="1"/>
        <v>202090.88928737101</v>
      </c>
    </row>
    <row r="119" spans="1:12" x14ac:dyDescent="0.2">
      <c r="A119" t="s">
        <v>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1.7389027000000001E-2</v>
      </c>
      <c r="H119">
        <v>0</v>
      </c>
      <c r="I119">
        <v>0</v>
      </c>
      <c r="J119">
        <v>0</v>
      </c>
      <c r="K119">
        <v>0</v>
      </c>
      <c r="L119" s="2">
        <f t="shared" si="1"/>
        <v>138428.41407561846</v>
      </c>
    </row>
    <row r="120" spans="1:12" x14ac:dyDescent="0.2">
      <c r="A120" t="s">
        <v>107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6.4566719999999994E-2</v>
      </c>
      <c r="H120">
        <v>0</v>
      </c>
      <c r="I120">
        <v>0</v>
      </c>
      <c r="J120">
        <v>0</v>
      </c>
      <c r="K120">
        <v>0</v>
      </c>
      <c r="L120" s="2">
        <f t="shared" si="1"/>
        <v>513994.75379873271</v>
      </c>
    </row>
    <row r="121" spans="1:12" x14ac:dyDescent="0.2">
      <c r="A121" t="s">
        <v>105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9.9753980000000006E-2</v>
      </c>
      <c r="H121">
        <v>0</v>
      </c>
      <c r="I121">
        <v>0</v>
      </c>
      <c r="J121">
        <v>0</v>
      </c>
      <c r="K121">
        <v>0</v>
      </c>
      <c r="L121" s="2">
        <f t="shared" si="1"/>
        <v>794109.13843143522</v>
      </c>
    </row>
    <row r="122" spans="1:12" x14ac:dyDescent="0.2">
      <c r="A122" t="s">
        <v>114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0.128978543</v>
      </c>
      <c r="H122">
        <v>0</v>
      </c>
      <c r="I122">
        <v>0</v>
      </c>
      <c r="J122">
        <v>0</v>
      </c>
      <c r="K122">
        <v>0</v>
      </c>
      <c r="L122" s="2">
        <f t="shared" si="1"/>
        <v>1026756.4227299183</v>
      </c>
    </row>
    <row r="123" spans="1:12" x14ac:dyDescent="0.2">
      <c r="A123" t="s">
        <v>108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4.2699847999999999E-2</v>
      </c>
      <c r="H123">
        <v>0</v>
      </c>
      <c r="I123">
        <v>0</v>
      </c>
      <c r="J123">
        <v>0</v>
      </c>
      <c r="K123">
        <v>0</v>
      </c>
      <c r="L123" s="2">
        <f t="shared" si="1"/>
        <v>339919.66542521148</v>
      </c>
    </row>
    <row r="124" spans="1:12" x14ac:dyDescent="0.2">
      <c r="A124" t="s">
        <v>109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2.3232197999999999E-2</v>
      </c>
      <c r="H124">
        <v>0</v>
      </c>
      <c r="I124">
        <v>0</v>
      </c>
      <c r="J124">
        <v>0</v>
      </c>
      <c r="K124">
        <v>0</v>
      </c>
      <c r="L124" s="2">
        <f t="shared" si="1"/>
        <v>184944.00662157551</v>
      </c>
    </row>
    <row r="125" spans="1:12" x14ac:dyDescent="0.2">
      <c r="A125" t="s">
        <v>130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3.1980256999999998E-2</v>
      </c>
      <c r="I125">
        <v>0</v>
      </c>
      <c r="J125">
        <v>0</v>
      </c>
      <c r="K125">
        <v>0</v>
      </c>
      <c r="L125" s="2">
        <f t="shared" si="1"/>
        <v>348854.98586165928</v>
      </c>
    </row>
    <row r="126" spans="1:12" x14ac:dyDescent="0.2">
      <c r="A126" t="s">
        <v>141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8.8262840000000002E-3</v>
      </c>
      <c r="I126">
        <v>0</v>
      </c>
      <c r="J126">
        <v>0</v>
      </c>
      <c r="K126">
        <v>0</v>
      </c>
      <c r="L126" s="2">
        <f t="shared" si="1"/>
        <v>96281.064283848304</v>
      </c>
    </row>
    <row r="127" spans="1:12" x14ac:dyDescent="0.2">
      <c r="A127" t="s">
        <v>143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2.8539870000000001E-3</v>
      </c>
      <c r="I127">
        <v>0</v>
      </c>
      <c r="J127">
        <v>0</v>
      </c>
      <c r="K127">
        <v>0</v>
      </c>
      <c r="L127" s="2">
        <f t="shared" si="1"/>
        <v>31132.570152089756</v>
      </c>
    </row>
    <row r="128" spans="1:12" x14ac:dyDescent="0.2">
      <c r="A128" t="s">
        <v>142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1.9042176000000001E-2</v>
      </c>
      <c r="I128">
        <v>0</v>
      </c>
      <c r="J128">
        <v>0</v>
      </c>
      <c r="K128">
        <v>0</v>
      </c>
      <c r="L128" s="2">
        <f t="shared" si="1"/>
        <v>207720.59584309245</v>
      </c>
    </row>
    <row r="129" spans="1:12" x14ac:dyDescent="0.2">
      <c r="A129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2.9440655999999999E-2</v>
      </c>
      <c r="I129">
        <v>0</v>
      </c>
      <c r="J129">
        <v>0</v>
      </c>
      <c r="K129">
        <v>0</v>
      </c>
      <c r="L129" s="2">
        <f t="shared" si="1"/>
        <v>321151.87919340283</v>
      </c>
    </row>
    <row r="130" spans="1:12" x14ac:dyDescent="0.2">
      <c r="A130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7.6916596000000004E-2</v>
      </c>
      <c r="I130">
        <v>0</v>
      </c>
      <c r="J130">
        <v>0</v>
      </c>
      <c r="K130">
        <v>0</v>
      </c>
      <c r="L130" s="2">
        <f t="shared" si="1"/>
        <v>839040.724722974</v>
      </c>
    </row>
    <row r="131" spans="1:12" x14ac:dyDescent="0.2">
      <c r="A131" t="s">
        <v>138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2.7911411000000001E-2</v>
      </c>
      <c r="I131">
        <v>0</v>
      </c>
      <c r="J131">
        <v>0</v>
      </c>
      <c r="K131">
        <v>0</v>
      </c>
      <c r="L131" s="2">
        <f t="shared" si="1"/>
        <v>304470.18889760523</v>
      </c>
    </row>
    <row r="132" spans="1:12" x14ac:dyDescent="0.2">
      <c r="A132" t="s">
        <v>139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6.2920977000000003E-2</v>
      </c>
      <c r="I132">
        <v>0</v>
      </c>
      <c r="J132">
        <v>0</v>
      </c>
      <c r="K132">
        <v>0</v>
      </c>
      <c r="L132" s="2">
        <f t="shared" si="1"/>
        <v>686370.23591576493</v>
      </c>
    </row>
    <row r="133" spans="1:12" x14ac:dyDescent="0.2">
      <c r="A133" t="s">
        <v>137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4.4899265000000001E-2</v>
      </c>
      <c r="I133">
        <v>0</v>
      </c>
      <c r="J133">
        <v>0</v>
      </c>
      <c r="K133">
        <v>0</v>
      </c>
      <c r="L133" s="2">
        <f t="shared" si="1"/>
        <v>489781.31904236716</v>
      </c>
    </row>
    <row r="134" spans="1:12" x14ac:dyDescent="0.2">
      <c r="A134" t="s">
        <v>136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9.1144674999999994E-2</v>
      </c>
      <c r="I134">
        <v>0</v>
      </c>
      <c r="J134">
        <v>0</v>
      </c>
      <c r="K134">
        <v>0</v>
      </c>
      <c r="L134" s="2">
        <f t="shared" si="1"/>
        <v>994246.99146384385</v>
      </c>
    </row>
    <row r="135" spans="1:12" x14ac:dyDescent="0.2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9.9176590000000005E-3</v>
      </c>
      <c r="I135">
        <v>0</v>
      </c>
      <c r="J135">
        <v>0</v>
      </c>
      <c r="K135">
        <v>0</v>
      </c>
      <c r="L135" s="2">
        <f t="shared" si="1"/>
        <v>108186.27224370831</v>
      </c>
    </row>
    <row r="136" spans="1:12" x14ac:dyDescent="0.2">
      <c r="A136" t="s">
        <v>146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5.6945269999999996E-3</v>
      </c>
      <c r="I136">
        <v>0</v>
      </c>
      <c r="J136">
        <v>0</v>
      </c>
      <c r="K136">
        <v>0</v>
      </c>
      <c r="L136" s="2">
        <f t="shared" si="1"/>
        <v>62118.454397468944</v>
      </c>
    </row>
    <row r="137" spans="1:12" x14ac:dyDescent="0.2">
      <c r="A137" t="s">
        <v>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4.5401149999999999E-3</v>
      </c>
      <c r="I137">
        <v>0</v>
      </c>
      <c r="J137">
        <v>0</v>
      </c>
      <c r="K137">
        <v>0</v>
      </c>
      <c r="L137" s="2">
        <f t="shared" si="1"/>
        <v>49525.610570775192</v>
      </c>
    </row>
    <row r="138" spans="1:12" x14ac:dyDescent="0.2">
      <c r="A138" t="s">
        <v>144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3.8425333999999998E-2</v>
      </c>
      <c r="I138">
        <v>0</v>
      </c>
      <c r="J138">
        <v>0</v>
      </c>
      <c r="K138">
        <v>0</v>
      </c>
      <c r="L138" s="2">
        <f t="shared" si="1"/>
        <v>419160.77626579226</v>
      </c>
    </row>
    <row r="139" spans="1:12" x14ac:dyDescent="0.2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4.3394219999999999E-3</v>
      </c>
      <c r="I139">
        <v>0</v>
      </c>
      <c r="J139">
        <v>0</v>
      </c>
      <c r="K139">
        <v>0</v>
      </c>
      <c r="L139" s="2">
        <f t="shared" si="1"/>
        <v>47336.361319978554</v>
      </c>
    </row>
    <row r="140" spans="1:12" x14ac:dyDescent="0.2">
      <c r="A140" t="s">
        <v>122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3.7103498999999998E-2</v>
      </c>
      <c r="I140">
        <v>0</v>
      </c>
      <c r="J140">
        <v>0</v>
      </c>
      <c r="K140">
        <v>0</v>
      </c>
      <c r="L140" s="2">
        <f t="shared" si="1"/>
        <v>404741.60726923146</v>
      </c>
    </row>
    <row r="141" spans="1:12" x14ac:dyDescent="0.2">
      <c r="A141" t="s">
        <v>123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3.7721456E-2</v>
      </c>
      <c r="I141">
        <v>0</v>
      </c>
      <c r="J141">
        <v>0</v>
      </c>
      <c r="K141">
        <v>0</v>
      </c>
      <c r="L141" s="2">
        <f t="shared" si="1"/>
        <v>411482.55936658685</v>
      </c>
    </row>
    <row r="142" spans="1:12" x14ac:dyDescent="0.2">
      <c r="A142" t="s">
        <v>124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4.1784086999999998E-2</v>
      </c>
      <c r="I142">
        <v>0</v>
      </c>
      <c r="J142">
        <v>0</v>
      </c>
      <c r="K142">
        <v>0</v>
      </c>
      <c r="L142" s="2">
        <f t="shared" si="1"/>
        <v>455799.56032333768</v>
      </c>
    </row>
    <row r="143" spans="1:12" x14ac:dyDescent="0.2">
      <c r="A143" t="s">
        <v>126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7.4355451000000003E-2</v>
      </c>
      <c r="I143">
        <v>0</v>
      </c>
      <c r="J143">
        <v>0</v>
      </c>
      <c r="K143">
        <v>0</v>
      </c>
      <c r="L143" s="2">
        <f t="shared" ref="L143:L206" si="2">SUMPRODUCT($B$13:$K$13,B143:K143)</f>
        <v>811102.60644066439</v>
      </c>
    </row>
    <row r="144" spans="1:12" x14ac:dyDescent="0.2">
      <c r="A144" t="s">
        <v>125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6.9121493000000006E-2</v>
      </c>
      <c r="I144">
        <v>0</v>
      </c>
      <c r="J144">
        <v>0</v>
      </c>
      <c r="K144">
        <v>0</v>
      </c>
      <c r="L144" s="2">
        <f t="shared" si="2"/>
        <v>754008.2452511806</v>
      </c>
    </row>
    <row r="145" spans="1:12" x14ac:dyDescent="0.2">
      <c r="A145" t="s">
        <v>131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1.5915755E-2</v>
      </c>
      <c r="I145">
        <v>0</v>
      </c>
      <c r="J145">
        <v>0</v>
      </c>
      <c r="K145">
        <v>0</v>
      </c>
      <c r="L145" s="2">
        <f t="shared" si="2"/>
        <v>173616.19343780237</v>
      </c>
    </row>
    <row r="146" spans="1:12" x14ac:dyDescent="0.2">
      <c r="A146" t="s">
        <v>121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4.7634282999999999E-2</v>
      </c>
      <c r="I146">
        <v>0</v>
      </c>
      <c r="J146">
        <v>0</v>
      </c>
      <c r="K146">
        <v>0</v>
      </c>
      <c r="L146" s="2">
        <f t="shared" si="2"/>
        <v>519616.12198723975</v>
      </c>
    </row>
    <row r="147" spans="1:12" x14ac:dyDescent="0.2">
      <c r="A147" t="s">
        <v>127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4.5305977999999997E-2</v>
      </c>
      <c r="I147">
        <v>0</v>
      </c>
      <c r="J147">
        <v>0</v>
      </c>
      <c r="K147">
        <v>0</v>
      </c>
      <c r="L147" s="2">
        <f t="shared" si="2"/>
        <v>494217.92684901337</v>
      </c>
    </row>
    <row r="148" spans="1:12" x14ac:dyDescent="0.2">
      <c r="A148" t="s">
        <v>132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2.3568654000000001E-2</v>
      </c>
      <c r="I148">
        <v>0</v>
      </c>
      <c r="J148">
        <v>0</v>
      </c>
      <c r="K148">
        <v>0</v>
      </c>
      <c r="L148" s="2">
        <f t="shared" si="2"/>
        <v>257097.44790194591</v>
      </c>
    </row>
    <row r="149" spans="1:12" x14ac:dyDescent="0.2">
      <c r="A149" t="s">
        <v>128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8.2517045999999997E-2</v>
      </c>
      <c r="I149">
        <v>0</v>
      </c>
      <c r="J149">
        <v>0</v>
      </c>
      <c r="K149">
        <v>0</v>
      </c>
      <c r="L149" s="2">
        <f t="shared" si="2"/>
        <v>900132.94501278992</v>
      </c>
    </row>
    <row r="150" spans="1:12" x14ac:dyDescent="0.2">
      <c r="A150" t="s">
        <v>133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2.3600019E-2</v>
      </c>
      <c r="I150">
        <v>0</v>
      </c>
      <c r="J150">
        <v>0</v>
      </c>
      <c r="K150">
        <v>0</v>
      </c>
      <c r="L150" s="2">
        <f t="shared" si="2"/>
        <v>257439.59138852108</v>
      </c>
    </row>
    <row r="151" spans="1:12" x14ac:dyDescent="0.2">
      <c r="A151" t="s">
        <v>134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2.0933522999999999E-2</v>
      </c>
      <c r="I151">
        <v>0</v>
      </c>
      <c r="J151">
        <v>0</v>
      </c>
      <c r="K151">
        <v>0</v>
      </c>
      <c r="L151" s="2">
        <f t="shared" si="2"/>
        <v>228352.25715039499</v>
      </c>
    </row>
    <row r="152" spans="1:12" x14ac:dyDescent="0.2">
      <c r="A152" t="s">
        <v>135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2.1585413000000001E-2</v>
      </c>
      <c r="I152">
        <v>0</v>
      </c>
      <c r="J152">
        <v>0</v>
      </c>
      <c r="K152">
        <v>0</v>
      </c>
      <c r="L152" s="2">
        <f t="shared" si="2"/>
        <v>235463.36563002222</v>
      </c>
    </row>
    <row r="153" spans="1:12" x14ac:dyDescent="0.2">
      <c r="A153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1.9860703E-2</v>
      </c>
      <c r="J153">
        <v>0</v>
      </c>
      <c r="K153">
        <v>0</v>
      </c>
      <c r="L153" s="2">
        <f t="shared" si="2"/>
        <v>490187.03629528714</v>
      </c>
    </row>
    <row r="154" spans="1:12" x14ac:dyDescent="0.2">
      <c r="A154" t="s">
        <v>195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1.6264424999999999E-2</v>
      </c>
      <c r="J154">
        <v>0</v>
      </c>
      <c r="K154">
        <v>0</v>
      </c>
      <c r="L154" s="2">
        <f t="shared" si="2"/>
        <v>401426.38897510199</v>
      </c>
    </row>
    <row r="155" spans="1:12" x14ac:dyDescent="0.2">
      <c r="A155" t="s">
        <v>161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2.1769047999999999E-2</v>
      </c>
      <c r="J155">
        <v>0</v>
      </c>
      <c r="K155">
        <v>0</v>
      </c>
      <c r="L155" s="2">
        <f t="shared" si="2"/>
        <v>537287.38212790585</v>
      </c>
    </row>
    <row r="156" spans="1:12" x14ac:dyDescent="0.2">
      <c r="A156" t="s">
        <v>163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1.1598341999999999E-2</v>
      </c>
      <c r="J156">
        <v>0</v>
      </c>
      <c r="K156">
        <v>0</v>
      </c>
      <c r="L156" s="2">
        <f t="shared" si="2"/>
        <v>286261.61374645965</v>
      </c>
    </row>
    <row r="157" spans="1:12" x14ac:dyDescent="0.2">
      <c r="A157" t="s">
        <v>197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1.0108765E-2</v>
      </c>
      <c r="J157">
        <v>0</v>
      </c>
      <c r="K157">
        <v>0</v>
      </c>
      <c r="L157" s="2">
        <f t="shared" si="2"/>
        <v>249496.98688689561</v>
      </c>
    </row>
    <row r="158" spans="1:12" x14ac:dyDescent="0.2">
      <c r="A158" t="s">
        <v>196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1.7825857000000001E-2</v>
      </c>
      <c r="J158">
        <v>0</v>
      </c>
      <c r="K158">
        <v>0</v>
      </c>
      <c r="L158" s="2">
        <f t="shared" si="2"/>
        <v>439964.48727185529</v>
      </c>
    </row>
    <row r="159" spans="1:12" x14ac:dyDescent="0.2">
      <c r="A159" t="s">
        <v>153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1.4814163999999999E-2</v>
      </c>
      <c r="J159">
        <v>0</v>
      </c>
      <c r="K159">
        <v>0</v>
      </c>
      <c r="L159" s="2">
        <f t="shared" si="2"/>
        <v>365632.13026005856</v>
      </c>
    </row>
    <row r="160" spans="1:12" x14ac:dyDescent="0.2">
      <c r="A160" t="s">
        <v>154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2.0655126999999999E-2</v>
      </c>
      <c r="J160">
        <v>0</v>
      </c>
      <c r="K160">
        <v>0</v>
      </c>
      <c r="L160" s="2">
        <f t="shared" si="2"/>
        <v>509794.41606033605</v>
      </c>
    </row>
    <row r="161" spans="1:12" x14ac:dyDescent="0.2">
      <c r="A161" t="s">
        <v>149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7.5184399999999999E-4</v>
      </c>
      <c r="J161">
        <v>0</v>
      </c>
      <c r="K161">
        <v>0</v>
      </c>
      <c r="L161" s="2">
        <f t="shared" si="2"/>
        <v>18556.452010605761</v>
      </c>
    </row>
    <row r="162" spans="1:12" x14ac:dyDescent="0.2">
      <c r="A162" t="s">
        <v>150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3.4552544999999997E-2</v>
      </c>
      <c r="J162">
        <v>0</v>
      </c>
      <c r="K162">
        <v>0</v>
      </c>
      <c r="L162" s="2">
        <f t="shared" si="2"/>
        <v>852800.10632098664</v>
      </c>
    </row>
    <row r="163" spans="1:12" x14ac:dyDescent="0.2">
      <c r="A163" t="s">
        <v>152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8.3697913999999998E-2</v>
      </c>
      <c r="J163">
        <v>0</v>
      </c>
      <c r="K163">
        <v>0</v>
      </c>
      <c r="L163" s="2">
        <f t="shared" si="2"/>
        <v>2065769.3943541585</v>
      </c>
    </row>
    <row r="164" spans="1:12" x14ac:dyDescent="0.2">
      <c r="A164" t="s">
        <v>157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1.3478716E-2</v>
      </c>
      <c r="J164">
        <v>0</v>
      </c>
      <c r="K164">
        <v>0</v>
      </c>
      <c r="L164" s="2">
        <f t="shared" si="2"/>
        <v>332671.60025029664</v>
      </c>
    </row>
    <row r="165" spans="1:12" x14ac:dyDescent="0.2">
      <c r="A165" t="s">
        <v>151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2.6439144000000001E-2</v>
      </c>
      <c r="J165">
        <v>0</v>
      </c>
      <c r="K165">
        <v>0</v>
      </c>
      <c r="L165" s="2">
        <f t="shared" si="2"/>
        <v>652551.20322499773</v>
      </c>
    </row>
    <row r="166" spans="1:12" x14ac:dyDescent="0.2">
      <c r="A166" t="s">
        <v>190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1.2286237E-2</v>
      </c>
      <c r="J166">
        <v>0</v>
      </c>
      <c r="K166">
        <v>0</v>
      </c>
      <c r="L166" s="2">
        <f t="shared" si="2"/>
        <v>303239.72430641047</v>
      </c>
    </row>
    <row r="167" spans="1:12" x14ac:dyDescent="0.2">
      <c r="A167" t="s">
        <v>160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5.5830576E-2</v>
      </c>
      <c r="J167">
        <v>0</v>
      </c>
      <c r="K167">
        <v>0</v>
      </c>
      <c r="L167" s="2">
        <f t="shared" si="2"/>
        <v>1377968.5736249511</v>
      </c>
    </row>
    <row r="168" spans="1:12" x14ac:dyDescent="0.2">
      <c r="A168" t="s">
        <v>159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7.7834280000000002E-3</v>
      </c>
      <c r="J168">
        <v>0</v>
      </c>
      <c r="K168">
        <v>0</v>
      </c>
      <c r="L168" s="2">
        <f t="shared" si="2"/>
        <v>192104.75598662111</v>
      </c>
    </row>
    <row r="169" spans="1:12" x14ac:dyDescent="0.2">
      <c r="A169" t="s">
        <v>162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8.4794050000000006E-3</v>
      </c>
      <c r="J169">
        <v>0</v>
      </c>
      <c r="K169">
        <v>0</v>
      </c>
      <c r="L169" s="2">
        <f t="shared" si="2"/>
        <v>209282.34043364122</v>
      </c>
    </row>
    <row r="170" spans="1:12" x14ac:dyDescent="0.2">
      <c r="A170" t="s">
        <v>158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1.1028448E-2</v>
      </c>
      <c r="J170">
        <v>0</v>
      </c>
      <c r="K170">
        <v>0</v>
      </c>
      <c r="L170" s="2">
        <f t="shared" si="2"/>
        <v>272195.91572648188</v>
      </c>
    </row>
    <row r="171" spans="1:12" x14ac:dyDescent="0.2">
      <c r="A171" t="s">
        <v>155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8.9934230000000004E-3</v>
      </c>
      <c r="J171">
        <v>0</v>
      </c>
      <c r="K171">
        <v>0</v>
      </c>
      <c r="L171" s="2">
        <f t="shared" si="2"/>
        <v>221968.94875875593</v>
      </c>
    </row>
    <row r="172" spans="1:12" x14ac:dyDescent="0.2">
      <c r="A172" t="s">
        <v>202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2.4894489999999998E-2</v>
      </c>
      <c r="J172">
        <v>0</v>
      </c>
      <c r="K172">
        <v>0</v>
      </c>
      <c r="L172" s="2">
        <f t="shared" si="2"/>
        <v>614427.20699174958</v>
      </c>
    </row>
    <row r="173" spans="1:12" x14ac:dyDescent="0.2">
      <c r="A173" t="s">
        <v>203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1.4008886E-2</v>
      </c>
      <c r="J173">
        <v>0</v>
      </c>
      <c r="K173">
        <v>0</v>
      </c>
      <c r="L173" s="2">
        <f t="shared" si="2"/>
        <v>345756.86017451342</v>
      </c>
    </row>
    <row r="174" spans="1:12" x14ac:dyDescent="0.2">
      <c r="A174" t="s">
        <v>204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2.0412721000000002E-2</v>
      </c>
      <c r="J174">
        <v>0</v>
      </c>
      <c r="K174">
        <v>0</v>
      </c>
      <c r="L174" s="2">
        <f t="shared" si="2"/>
        <v>503811.53223592188</v>
      </c>
    </row>
    <row r="175" spans="1:12" x14ac:dyDescent="0.2">
      <c r="A175" t="s">
        <v>166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1.8484508E-2</v>
      </c>
      <c r="J175">
        <v>0</v>
      </c>
      <c r="K175">
        <v>0</v>
      </c>
      <c r="L175" s="2">
        <f t="shared" si="2"/>
        <v>456220.81926790433</v>
      </c>
    </row>
    <row r="176" spans="1:12" x14ac:dyDescent="0.2">
      <c r="A176" t="s">
        <v>169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5.8097089999999997E-3</v>
      </c>
      <c r="J176">
        <v>0</v>
      </c>
      <c r="K176">
        <v>0</v>
      </c>
      <c r="L176" s="2">
        <f t="shared" si="2"/>
        <v>143390.89791776534</v>
      </c>
    </row>
    <row r="177" spans="1:12" x14ac:dyDescent="0.2">
      <c r="A177" t="s">
        <v>165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1.9451065999999999E-2</v>
      </c>
      <c r="J177">
        <v>0</v>
      </c>
      <c r="K177">
        <v>0</v>
      </c>
      <c r="L177" s="2">
        <f t="shared" si="2"/>
        <v>480076.68184374063</v>
      </c>
    </row>
    <row r="178" spans="1:12" x14ac:dyDescent="0.2">
      <c r="A178" t="s">
        <v>173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1.8007649000000001E-2</v>
      </c>
      <c r="J178">
        <v>0</v>
      </c>
      <c r="K178">
        <v>0</v>
      </c>
      <c r="L178" s="2">
        <f t="shared" si="2"/>
        <v>444451.34162450297</v>
      </c>
    </row>
    <row r="179" spans="1:12" x14ac:dyDescent="0.2">
      <c r="A179" t="s">
        <v>168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1.2304894E-2</v>
      </c>
      <c r="J179">
        <v>0</v>
      </c>
      <c r="K179">
        <v>0</v>
      </c>
      <c r="L179" s="2">
        <f t="shared" si="2"/>
        <v>303700.20244437776</v>
      </c>
    </row>
    <row r="180" spans="1:12" x14ac:dyDescent="0.2">
      <c r="A180" t="s">
        <v>167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7.0946250000000002E-3</v>
      </c>
      <c r="J180">
        <v>0</v>
      </c>
      <c r="K180">
        <v>0</v>
      </c>
      <c r="L180" s="2">
        <f t="shared" si="2"/>
        <v>175104.23484891001</v>
      </c>
    </row>
    <row r="181" spans="1:12" x14ac:dyDescent="0.2">
      <c r="A181" t="s">
        <v>193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1.0422868E-2</v>
      </c>
      <c r="J181">
        <v>0</v>
      </c>
      <c r="K181">
        <v>0</v>
      </c>
      <c r="L181" s="2">
        <f t="shared" si="2"/>
        <v>257249.44251051871</v>
      </c>
    </row>
    <row r="182" spans="1:12" x14ac:dyDescent="0.2">
      <c r="A182" t="s">
        <v>187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2.7976960000000001E-3</v>
      </c>
      <c r="J182">
        <v>0</v>
      </c>
      <c r="K182">
        <v>0</v>
      </c>
      <c r="L182" s="2">
        <f t="shared" si="2"/>
        <v>69050.642904995839</v>
      </c>
    </row>
    <row r="183" spans="1:12" x14ac:dyDescent="0.2">
      <c r="A183" t="s">
        <v>192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3.1635315999999997E-2</v>
      </c>
      <c r="J183">
        <v>0</v>
      </c>
      <c r="K183">
        <v>0</v>
      </c>
      <c r="L183" s="2">
        <f t="shared" si="2"/>
        <v>780799.23919636058</v>
      </c>
    </row>
    <row r="184" spans="1:12" x14ac:dyDescent="0.2">
      <c r="A184" t="s">
        <v>194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2.135308E-2</v>
      </c>
      <c r="J184">
        <v>0</v>
      </c>
      <c r="K184">
        <v>0</v>
      </c>
      <c r="L184" s="2">
        <f t="shared" si="2"/>
        <v>527020.77066336316</v>
      </c>
    </row>
    <row r="185" spans="1:12" x14ac:dyDescent="0.2">
      <c r="A185" t="s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3.0784415999999998E-2</v>
      </c>
      <c r="J185">
        <v>0</v>
      </c>
      <c r="K185">
        <v>0</v>
      </c>
      <c r="L185" s="2">
        <f t="shared" si="2"/>
        <v>759797.96098462457</v>
      </c>
    </row>
    <row r="186" spans="1:12" x14ac:dyDescent="0.2">
      <c r="A186" t="s">
        <v>186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1.8845819E-2</v>
      </c>
      <c r="J186">
        <v>0</v>
      </c>
      <c r="K186">
        <v>0</v>
      </c>
      <c r="L186" s="2">
        <f t="shared" si="2"/>
        <v>465138.42748503975</v>
      </c>
    </row>
    <row r="187" spans="1:12" x14ac:dyDescent="0.2">
      <c r="A187" t="s">
        <v>199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2.1770053000000001E-2</v>
      </c>
      <c r="J187">
        <v>0</v>
      </c>
      <c r="K187">
        <v>0</v>
      </c>
      <c r="L187" s="2">
        <f t="shared" si="2"/>
        <v>537312.1867872111</v>
      </c>
    </row>
    <row r="188" spans="1:12" x14ac:dyDescent="0.2">
      <c r="A188" t="s">
        <v>200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1.8310758999999999E-2</v>
      </c>
      <c r="J188">
        <v>0</v>
      </c>
      <c r="K188">
        <v>0</v>
      </c>
      <c r="L188" s="2">
        <f t="shared" si="2"/>
        <v>451932.47623345733</v>
      </c>
    </row>
    <row r="189" spans="1:12" x14ac:dyDescent="0.2">
      <c r="A189" t="s">
        <v>156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1.0574524E-2</v>
      </c>
      <c r="J189">
        <v>0</v>
      </c>
      <c r="K189">
        <v>0</v>
      </c>
      <c r="L189" s="2">
        <f t="shared" si="2"/>
        <v>260992.50262155297</v>
      </c>
    </row>
    <row r="190" spans="1:12" x14ac:dyDescent="0.2">
      <c r="A190" t="s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1.4605793000000001E-2</v>
      </c>
      <c r="J190">
        <v>0</v>
      </c>
      <c r="K190">
        <v>0</v>
      </c>
      <c r="L190" s="2">
        <f t="shared" si="2"/>
        <v>360489.27288286074</v>
      </c>
    </row>
    <row r="191" spans="1:12" x14ac:dyDescent="0.2">
      <c r="A191" t="s">
        <v>191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1.5794273000000001E-2</v>
      </c>
      <c r="J191">
        <v>0</v>
      </c>
      <c r="K191">
        <v>0</v>
      </c>
      <c r="L191" s="2">
        <f t="shared" si="2"/>
        <v>389822.44849583996</v>
      </c>
    </row>
    <row r="192" spans="1:12" x14ac:dyDescent="0.2">
      <c r="A192" t="s">
        <v>183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4.5371200000000004E-3</v>
      </c>
      <c r="J192">
        <v>0</v>
      </c>
      <c r="K192">
        <v>0</v>
      </c>
      <c r="L192" s="2">
        <f t="shared" si="2"/>
        <v>111981.8067928448</v>
      </c>
    </row>
    <row r="193" spans="1:12" x14ac:dyDescent="0.2">
      <c r="A193" t="s">
        <v>201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5.0290659999999996E-3</v>
      </c>
      <c r="J193">
        <v>0</v>
      </c>
      <c r="K193">
        <v>0</v>
      </c>
      <c r="L193" s="2">
        <f t="shared" si="2"/>
        <v>124123.65050086062</v>
      </c>
    </row>
    <row r="194" spans="1:12" x14ac:dyDescent="0.2">
      <c r="A194" t="s">
        <v>177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2.0413499000000002E-2</v>
      </c>
      <c r="J194">
        <v>0</v>
      </c>
      <c r="K194">
        <v>0</v>
      </c>
      <c r="L194" s="2">
        <f t="shared" si="2"/>
        <v>503830.73425078701</v>
      </c>
    </row>
    <row r="195" spans="1:12" x14ac:dyDescent="0.2">
      <c r="A195" t="s">
        <v>174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1.1204029000000001E-2</v>
      </c>
      <c r="J195">
        <v>0</v>
      </c>
      <c r="K195">
        <v>0</v>
      </c>
      <c r="L195" s="2">
        <f t="shared" si="2"/>
        <v>276529.47481649817</v>
      </c>
    </row>
    <row r="196" spans="1:12" x14ac:dyDescent="0.2">
      <c r="A196" t="s">
        <v>175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8.5379549999999998E-3</v>
      </c>
      <c r="J196">
        <v>0</v>
      </c>
      <c r="K196">
        <v>0</v>
      </c>
      <c r="L196" s="2">
        <f t="shared" si="2"/>
        <v>210727.42779913318</v>
      </c>
    </row>
    <row r="197" spans="1:12" x14ac:dyDescent="0.2">
      <c r="A197" t="s">
        <v>180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7.2536691E-2</v>
      </c>
      <c r="J197">
        <v>0</v>
      </c>
      <c r="K197">
        <v>0</v>
      </c>
      <c r="L197" s="2">
        <f t="shared" si="2"/>
        <v>1790296.4252552907</v>
      </c>
    </row>
    <row r="198" spans="1:12" x14ac:dyDescent="0.2">
      <c r="A198" t="s">
        <v>185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1.1402347E-2</v>
      </c>
      <c r="J198">
        <v>0</v>
      </c>
      <c r="K198">
        <v>0</v>
      </c>
      <c r="L198" s="2">
        <f t="shared" si="2"/>
        <v>281424.21155688487</v>
      </c>
    </row>
    <row r="199" spans="1:12" x14ac:dyDescent="0.2">
      <c r="A199" t="s">
        <v>171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6.0336949000000001E-2</v>
      </c>
      <c r="J199">
        <v>0</v>
      </c>
      <c r="K199">
        <v>0</v>
      </c>
      <c r="L199" s="2">
        <f t="shared" si="2"/>
        <v>1489191.5059305748</v>
      </c>
    </row>
    <row r="200" spans="1:12" x14ac:dyDescent="0.2">
      <c r="A200" t="s">
        <v>184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5.7298710000000001E-3</v>
      </c>
      <c r="J200">
        <v>0</v>
      </c>
      <c r="K200">
        <v>0</v>
      </c>
      <c r="L200" s="2">
        <f t="shared" si="2"/>
        <v>141420.39603755783</v>
      </c>
    </row>
    <row r="201" spans="1:12" x14ac:dyDescent="0.2">
      <c r="A201" t="s">
        <v>172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7.5001039999999996E-3</v>
      </c>
      <c r="J201">
        <v>0</v>
      </c>
      <c r="K201">
        <v>0</v>
      </c>
      <c r="L201" s="2">
        <f t="shared" si="2"/>
        <v>185111.96465031613</v>
      </c>
    </row>
    <row r="202" spans="1:12" x14ac:dyDescent="0.2">
      <c r="A202" t="s">
        <v>182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5.0275479999999997E-3</v>
      </c>
      <c r="J202">
        <v>0</v>
      </c>
      <c r="K202">
        <v>0</v>
      </c>
      <c r="L202" s="2">
        <f t="shared" si="2"/>
        <v>124086.18435874592</v>
      </c>
    </row>
    <row r="203" spans="1:12" x14ac:dyDescent="0.2">
      <c r="A203" t="s">
        <v>170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5.318283E-3</v>
      </c>
      <c r="J203">
        <v>0</v>
      </c>
      <c r="K203">
        <v>0</v>
      </c>
      <c r="L203" s="2">
        <f t="shared" si="2"/>
        <v>131261.88846133032</v>
      </c>
    </row>
    <row r="204" spans="1:12" x14ac:dyDescent="0.2">
      <c r="A204" t="s">
        <v>181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2.33045E-3</v>
      </c>
      <c r="J204">
        <v>0</v>
      </c>
      <c r="K204">
        <v>0</v>
      </c>
      <c r="L204" s="2">
        <f t="shared" si="2"/>
        <v>57518.426147067999</v>
      </c>
    </row>
    <row r="205" spans="1:12" x14ac:dyDescent="0.2">
      <c r="A205" t="s">
        <v>176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2.6399704999999999E-2</v>
      </c>
      <c r="J205">
        <v>0</v>
      </c>
      <c r="K205">
        <v>0</v>
      </c>
      <c r="L205" s="2">
        <f t="shared" si="2"/>
        <v>651577.79928635317</v>
      </c>
    </row>
    <row r="206" spans="1:12" x14ac:dyDescent="0.2">
      <c r="A206" t="s">
        <v>178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3.727597E-3</v>
      </c>
      <c r="J206">
        <v>0</v>
      </c>
      <c r="K206">
        <v>0</v>
      </c>
      <c r="L206" s="2">
        <f t="shared" si="2"/>
        <v>92001.764788144879</v>
      </c>
    </row>
    <row r="207" spans="1:12" x14ac:dyDescent="0.2">
      <c r="A207" t="s">
        <v>179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9.2032829999999996E-3</v>
      </c>
      <c r="J207">
        <v>0</v>
      </c>
      <c r="K207">
        <v>0</v>
      </c>
      <c r="L207" s="2">
        <f t="shared" ref="L207:L230" si="3">SUMPRODUCT($B$13:$K$13,B207:K207)</f>
        <v>227148.55652173029</v>
      </c>
    </row>
    <row r="208" spans="1:12" x14ac:dyDescent="0.2">
      <c r="A208" t="s">
        <v>198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7.1842449999999997E-3</v>
      </c>
      <c r="J208">
        <v>0</v>
      </c>
      <c r="K208">
        <v>0</v>
      </c>
      <c r="L208" s="2">
        <f t="shared" si="3"/>
        <v>177316.16874635479</v>
      </c>
    </row>
    <row r="209" spans="1:12" x14ac:dyDescent="0.2">
      <c r="A209" t="s">
        <v>210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3.5384580999999998E-2</v>
      </c>
      <c r="K209">
        <v>0</v>
      </c>
      <c r="L209" s="2">
        <f t="shared" si="3"/>
        <v>103516.39996281191</v>
      </c>
    </row>
    <row r="210" spans="1:12" x14ac:dyDescent="0.2">
      <c r="A210" t="s">
        <v>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0.393757311</v>
      </c>
      <c r="K210">
        <v>0</v>
      </c>
      <c r="L210" s="2">
        <f t="shared" si="3"/>
        <v>1151923.7515842654</v>
      </c>
    </row>
    <row r="211" spans="1:12" x14ac:dyDescent="0.2">
      <c r="A211" t="s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3.5838245999999997E-2</v>
      </c>
      <c r="K211">
        <v>0</v>
      </c>
      <c r="L211" s="2">
        <f t="shared" si="3"/>
        <v>104843.58164087471</v>
      </c>
    </row>
    <row r="212" spans="1:12" x14ac:dyDescent="0.2">
      <c r="A212" t="s">
        <v>205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0.110448938</v>
      </c>
      <c r="K212">
        <v>0</v>
      </c>
      <c r="L212" s="2">
        <f t="shared" si="3"/>
        <v>323114.64819876815</v>
      </c>
    </row>
    <row r="213" spans="1:12" x14ac:dyDescent="0.2">
      <c r="A213" t="s">
        <v>207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0.127029006</v>
      </c>
      <c r="K213">
        <v>0</v>
      </c>
      <c r="L213" s="2">
        <f t="shared" si="3"/>
        <v>371619.0787160779</v>
      </c>
    </row>
    <row r="214" spans="1:12" x14ac:dyDescent="0.2">
      <c r="A214" t="s">
        <v>208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1.7974823000000001E-2</v>
      </c>
      <c r="K214">
        <v>0</v>
      </c>
      <c r="L214" s="2">
        <f t="shared" si="3"/>
        <v>52584.73929446136</v>
      </c>
    </row>
    <row r="215" spans="1:12" x14ac:dyDescent="0.2">
      <c r="A215" t="s">
        <v>215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4.4086689999999996E-3</v>
      </c>
      <c r="K215">
        <v>0</v>
      </c>
      <c r="L215" s="2">
        <f t="shared" si="3"/>
        <v>12897.412675528078</v>
      </c>
    </row>
    <row r="216" spans="1:12" x14ac:dyDescent="0.2">
      <c r="A216" t="s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1.587139E-3</v>
      </c>
      <c r="K216">
        <v>0</v>
      </c>
      <c r="L216" s="2">
        <f t="shared" si="3"/>
        <v>4643.1216896584801</v>
      </c>
    </row>
    <row r="217" spans="1:12" x14ac:dyDescent="0.2">
      <c r="A217" t="s">
        <v>211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0.18602717099999999</v>
      </c>
      <c r="K217">
        <v>0</v>
      </c>
      <c r="L217" s="2">
        <f t="shared" si="3"/>
        <v>544216.22336538066</v>
      </c>
    </row>
    <row r="218" spans="1:12" x14ac:dyDescent="0.2">
      <c r="A218" t="s">
        <v>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8.3329087999999996E-2</v>
      </c>
      <c r="K218">
        <v>0</v>
      </c>
      <c r="L218" s="2">
        <f t="shared" si="3"/>
        <v>243776.44042031612</v>
      </c>
    </row>
    <row r="219" spans="1:12" x14ac:dyDescent="0.2">
      <c r="A219" t="s">
        <v>212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1.693742E-3</v>
      </c>
      <c r="K219">
        <v>0</v>
      </c>
      <c r="L219" s="2">
        <f t="shared" si="3"/>
        <v>4954.9851757694396</v>
      </c>
    </row>
    <row r="220" spans="1:12" x14ac:dyDescent="0.2">
      <c r="A220" t="s">
        <v>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2.5212860000000002E-3</v>
      </c>
      <c r="K220">
        <v>0</v>
      </c>
      <c r="L220" s="2">
        <f t="shared" si="3"/>
        <v>7375.9372760875203</v>
      </c>
    </row>
    <row r="221" spans="1:12" x14ac:dyDescent="0.2">
      <c r="A221" t="s">
        <v>226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1.5742203999999999E-2</v>
      </c>
      <c r="L221" s="2">
        <f t="shared" si="3"/>
        <v>122828.81369777983</v>
      </c>
    </row>
    <row r="222" spans="1:12" x14ac:dyDescent="0.2">
      <c r="A222" t="s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2.9209926000000001E-2</v>
      </c>
      <c r="L222" s="2">
        <f t="shared" si="3"/>
        <v>227910.94301534496</v>
      </c>
    </row>
    <row r="223" spans="1:12" x14ac:dyDescent="0.2">
      <c r="A223" t="s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5.8042601999999999E-2</v>
      </c>
      <c r="L223" s="2">
        <f t="shared" si="3"/>
        <v>452878.38650752988</v>
      </c>
    </row>
    <row r="224" spans="1:12" x14ac:dyDescent="0.2">
      <c r="A224" t="s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5.7279852999999999E-2</v>
      </c>
      <c r="L224" s="2">
        <f t="shared" si="3"/>
        <v>446927.02449880686</v>
      </c>
    </row>
    <row r="225" spans="1:12" x14ac:dyDescent="0.2">
      <c r="A225" t="s">
        <v>219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0.22488391199999999</v>
      </c>
      <c r="L225" s="2">
        <f t="shared" si="3"/>
        <v>1754660.5374111475</v>
      </c>
    </row>
    <row r="226" spans="1:12" x14ac:dyDescent="0.2">
      <c r="A226" t="s">
        <v>218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0.144834143</v>
      </c>
      <c r="L226" s="2">
        <f t="shared" si="3"/>
        <v>1130070.8571445653</v>
      </c>
    </row>
    <row r="227" spans="1:12" x14ac:dyDescent="0.2">
      <c r="A227" t="s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0.159721741</v>
      </c>
      <c r="L227" s="2">
        <f t="shared" si="3"/>
        <v>1246231.5930332274</v>
      </c>
    </row>
    <row r="228" spans="1:12" x14ac:dyDescent="0.2">
      <c r="A228" t="s">
        <v>217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9.9218209000000002E-2</v>
      </c>
      <c r="L228" s="2">
        <f t="shared" si="3"/>
        <v>774151.75846332463</v>
      </c>
    </row>
    <row r="229" spans="1:12" x14ac:dyDescent="0.2">
      <c r="A229" t="s">
        <v>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0.189936458</v>
      </c>
      <c r="L229" s="2">
        <f t="shared" si="3"/>
        <v>1481982.4348673278</v>
      </c>
    </row>
    <row r="230" spans="1:12" x14ac:dyDescent="0.2">
      <c r="A230" t="s">
        <v>223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2.1130950999999999E-2</v>
      </c>
      <c r="L230" s="2">
        <f t="shared" si="3"/>
        <v>164874.60355842893</v>
      </c>
    </row>
    <row r="231" spans="1:12" x14ac:dyDescent="0.2">
      <c r="A231" t="s">
        <v>257</v>
      </c>
      <c r="L231" s="3">
        <f>L13</f>
        <v>79999999.999999985</v>
      </c>
    </row>
  </sheetData>
  <sortState ref="A94:F107">
    <sortCondition ref="A94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6" sqref="B6"/>
    </sheetView>
  </sheetViews>
  <sheetFormatPr baseColWidth="10" defaultRowHeight="16" x14ac:dyDescent="0.2"/>
  <cols>
    <col min="2" max="2" width="13.1640625" bestFit="1" customWidth="1"/>
    <col min="4" max="11" width="13.66406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B2" t="s">
        <v>227</v>
      </c>
      <c r="C2" t="s">
        <v>228</v>
      </c>
      <c r="D2" t="s">
        <v>229</v>
      </c>
      <c r="E2" t="s">
        <v>230</v>
      </c>
      <c r="F2" t="s">
        <v>231</v>
      </c>
      <c r="G2" t="s">
        <v>232</v>
      </c>
      <c r="H2" t="s">
        <v>233</v>
      </c>
      <c r="I2" t="s">
        <v>234</v>
      </c>
      <c r="J2" t="s">
        <v>235</v>
      </c>
      <c r="K2" t="s">
        <v>236</v>
      </c>
    </row>
    <row r="3" spans="1:11" x14ac:dyDescent="0.2">
      <c r="B3">
        <v>5.6684446999999999E-2</v>
      </c>
      <c r="C3">
        <v>3.6845501000000003E-2</v>
      </c>
      <c r="D3">
        <v>5.2300013999999999E-2</v>
      </c>
      <c r="E3">
        <v>0.13836188799999999</v>
      </c>
      <c r="F3">
        <v>3.7328636999999998E-2</v>
      </c>
      <c r="G3">
        <v>9.9508452999999997E-2</v>
      </c>
      <c r="H3">
        <v>0.13635560599999999</v>
      </c>
      <c r="I3">
        <v>0.308515663</v>
      </c>
      <c r="J3">
        <v>3.6568328999999997E-2</v>
      </c>
      <c r="K3">
        <v>9.7531461999999999E-2</v>
      </c>
    </row>
    <row r="5" spans="1:11" x14ac:dyDescent="0.2">
      <c r="A5" t="s">
        <v>238</v>
      </c>
      <c r="B5" s="2">
        <f>B3*Calc!$G$5</f>
        <v>4534755.76</v>
      </c>
      <c r="C5" s="2">
        <f>C3*Calc!$G$5</f>
        <v>2947640.08</v>
      </c>
      <c r="D5" s="2">
        <f>D3*Calc!$G$5</f>
        <v>4184001.12</v>
      </c>
      <c r="E5" s="2">
        <f>E3*Calc!$G$5</f>
        <v>11068951.039999999</v>
      </c>
      <c r="F5" s="2">
        <f>F3*Calc!$G$5</f>
        <v>2986290.96</v>
      </c>
      <c r="G5" s="2">
        <f>G3*Calc!$G$5</f>
        <v>7960676.2399999993</v>
      </c>
      <c r="H5" s="2">
        <f>H3*Calc!$G$5</f>
        <v>10908448.479999999</v>
      </c>
      <c r="I5" s="2">
        <f>I3*Calc!$G$5</f>
        <v>24681253.039999999</v>
      </c>
      <c r="J5" s="2">
        <f>J3*Calc!$G$5</f>
        <v>2925466.32</v>
      </c>
      <c r="K5" s="2">
        <f>K3*Calc!$G$5</f>
        <v>7802516.96</v>
      </c>
    </row>
    <row r="6" spans="1:11" x14ac:dyDescent="0.2">
      <c r="A6" t="s">
        <v>239</v>
      </c>
      <c r="B6" s="2">
        <f>B5/Calc!$G$6</f>
        <v>19839.556449999996</v>
      </c>
      <c r="C6" s="2">
        <f>C5/Calc!$G$6</f>
        <v>12895.92535</v>
      </c>
      <c r="D6" s="2">
        <f>D5/Calc!$G$6</f>
        <v>18305.0049</v>
      </c>
      <c r="E6" s="2">
        <f>E5/Calc!$G$6</f>
        <v>48426.660799999991</v>
      </c>
      <c r="F6" s="2">
        <f>F5/Calc!$G$6</f>
        <v>13065.022949999999</v>
      </c>
      <c r="G6" s="2">
        <f>G5/Calc!$G$6</f>
        <v>34827.958549999996</v>
      </c>
      <c r="H6" s="2">
        <f>H5/Calc!$G$6</f>
        <v>47724.46209999999</v>
      </c>
      <c r="I6" s="2">
        <f>I5/Calc!$G$6</f>
        <v>107980.48204999999</v>
      </c>
      <c r="J6" s="2">
        <f>J5/Calc!$G$6</f>
        <v>12798.915149999999</v>
      </c>
      <c r="K6" s="2">
        <f>K5/Calc!$G$6</f>
        <v>34136.011699999995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5"/>
  <sheetViews>
    <sheetView topLeftCell="A13" workbookViewId="0">
      <selection activeCell="B48" sqref="B48"/>
    </sheetView>
  </sheetViews>
  <sheetFormatPr baseColWidth="10" defaultRowHeight="16" x14ac:dyDescent="0.2"/>
  <cols>
    <col min="1" max="1" width="10.83203125" style="1"/>
    <col min="2" max="2" width="72.1640625" style="1" bestFit="1" customWidth="1"/>
    <col min="3" max="3" width="13.1640625" style="1" bestFit="1" customWidth="1"/>
    <col min="4" max="5" width="10.83203125" style="1"/>
    <col min="6" max="6" width="18" style="1" bestFit="1" customWidth="1"/>
    <col min="7" max="16384" width="10.83203125" style="1"/>
  </cols>
  <sheetData>
    <row r="2" spans="2:11" x14ac:dyDescent="0.2">
      <c r="B2" s="4" t="s">
        <v>245</v>
      </c>
    </row>
    <row r="3" spans="2:11" x14ac:dyDescent="0.2">
      <c r="B3" s="4" t="s">
        <v>246</v>
      </c>
      <c r="I3" s="1" t="s">
        <v>253</v>
      </c>
      <c r="J3" s="1" t="s">
        <v>254</v>
      </c>
      <c r="K3" s="1" t="s">
        <v>255</v>
      </c>
    </row>
    <row r="4" spans="2:11" x14ac:dyDescent="0.2">
      <c r="B4" s="1" t="s">
        <v>244</v>
      </c>
      <c r="C4" s="8">
        <f>SUM(C21:C72)</f>
        <v>6532682.7890667813</v>
      </c>
      <c r="F4" s="1" t="s">
        <v>241</v>
      </c>
      <c r="G4" s="1">
        <v>350000</v>
      </c>
      <c r="I4" s="1">
        <v>1</v>
      </c>
      <c r="J4" s="6">
        <f>$C$7/(I4+28/32)</f>
        <v>19.815804460169243</v>
      </c>
      <c r="K4" s="9">
        <f t="shared" ref="K4:K54" si="0">CEILING(J4+$G$10,1)*I4*$G$8</f>
        <v>35.28</v>
      </c>
    </row>
    <row r="5" spans="2:11" x14ac:dyDescent="0.2">
      <c r="B5" s="1" t="s">
        <v>243</v>
      </c>
      <c r="C5" s="8">
        <f>SUM(D21:D72)</f>
        <v>28580.487202167176</v>
      </c>
      <c r="F5" s="1" t="s">
        <v>242</v>
      </c>
      <c r="G5" s="1">
        <v>80000000</v>
      </c>
      <c r="I5" s="1">
        <v>2</v>
      </c>
      <c r="J5" s="6">
        <f t="shared" ref="J5:J54" si="1">$C$7/(I5+28/32)</f>
        <v>12.923350734892983</v>
      </c>
      <c r="K5" s="9">
        <f t="shared" si="0"/>
        <v>47.04</v>
      </c>
    </row>
    <row r="6" spans="2:11" x14ac:dyDescent="0.2">
      <c r="F6" s="1" t="s">
        <v>237</v>
      </c>
      <c r="G6" s="1">
        <f>G5/G4</f>
        <v>228.57142857142858</v>
      </c>
      <c r="I6" s="1">
        <v>3</v>
      </c>
      <c r="J6" s="6">
        <f t="shared" si="1"/>
        <v>9.588292480727052</v>
      </c>
      <c r="K6" s="9">
        <f t="shared" si="0"/>
        <v>55.44</v>
      </c>
    </row>
    <row r="7" spans="2:11" x14ac:dyDescent="0.2">
      <c r="B7" s="1" t="s">
        <v>247</v>
      </c>
      <c r="C7" s="6">
        <f>C5/G7</f>
        <v>37.154633362817329</v>
      </c>
      <c r="F7" s="1" t="s">
        <v>248</v>
      </c>
      <c r="G7" s="1">
        <v>769.23076923076928</v>
      </c>
      <c r="I7" s="1">
        <v>4</v>
      </c>
      <c r="J7" s="6">
        <f t="shared" si="1"/>
        <v>7.621463253911247</v>
      </c>
      <c r="K7" s="9">
        <f t="shared" si="0"/>
        <v>60.48</v>
      </c>
    </row>
    <row r="8" spans="2:11" x14ac:dyDescent="0.2">
      <c r="B8" s="1" t="s">
        <v>251</v>
      </c>
      <c r="C8" s="1">
        <v>1</v>
      </c>
      <c r="F8" s="1" t="s">
        <v>250</v>
      </c>
      <c r="G8" s="1">
        <v>1.68</v>
      </c>
      <c r="I8" s="1">
        <v>5</v>
      </c>
      <c r="J8" s="6">
        <f t="shared" si="1"/>
        <v>6.3241929128199708</v>
      </c>
      <c r="K8" s="9">
        <f t="shared" si="0"/>
        <v>67.2</v>
      </c>
    </row>
    <row r="9" spans="2:11" x14ac:dyDescent="0.2">
      <c r="B9" s="1" t="s">
        <v>252</v>
      </c>
      <c r="C9" s="6">
        <f>C7/(C8+12/16)</f>
        <v>21.231219064467044</v>
      </c>
      <c r="F9" s="1" t="s">
        <v>258</v>
      </c>
      <c r="G9" s="1">
        <v>2.76</v>
      </c>
      <c r="I9" s="1">
        <v>6</v>
      </c>
      <c r="J9" s="6">
        <f t="shared" si="1"/>
        <v>5.4043103073188838</v>
      </c>
      <c r="K9" s="9">
        <f t="shared" si="0"/>
        <v>70.56</v>
      </c>
    </row>
    <row r="10" spans="2:11" x14ac:dyDescent="0.2">
      <c r="B10" s="1" t="s">
        <v>249</v>
      </c>
      <c r="C10" s="9">
        <f>(CEILING(C9,1))*C8*G8+(CEILING(C9,1))*G9</f>
        <v>97.68</v>
      </c>
      <c r="F10" s="1" t="s">
        <v>256</v>
      </c>
      <c r="G10" s="1">
        <v>1</v>
      </c>
      <c r="I10" s="1">
        <v>7</v>
      </c>
      <c r="J10" s="6">
        <f t="shared" si="1"/>
        <v>4.7180486809926769</v>
      </c>
      <c r="K10" s="9">
        <f t="shared" si="0"/>
        <v>70.56</v>
      </c>
    </row>
    <row r="11" spans="2:11" x14ac:dyDescent="0.2">
      <c r="I11" s="1">
        <v>8</v>
      </c>
      <c r="J11" s="6">
        <f t="shared" si="1"/>
        <v>4.186437562007586</v>
      </c>
      <c r="K11" s="9">
        <f t="shared" si="0"/>
        <v>80.64</v>
      </c>
    </row>
    <row r="12" spans="2:11" x14ac:dyDescent="0.2">
      <c r="I12" s="1">
        <v>9</v>
      </c>
      <c r="J12" s="6">
        <f t="shared" si="1"/>
        <v>3.7624945177536535</v>
      </c>
      <c r="K12" s="9">
        <f t="shared" si="0"/>
        <v>75.599999999999994</v>
      </c>
    </row>
    <row r="13" spans="2:11" x14ac:dyDescent="0.2">
      <c r="I13" s="1">
        <v>10</v>
      </c>
      <c r="J13" s="6">
        <f t="shared" si="1"/>
        <v>3.4165180103740074</v>
      </c>
      <c r="K13" s="9">
        <f t="shared" si="0"/>
        <v>84</v>
      </c>
    </row>
    <row r="14" spans="2:11" x14ac:dyDescent="0.2">
      <c r="I14" s="1">
        <v>11</v>
      </c>
      <c r="J14" s="6">
        <f t="shared" si="1"/>
        <v>3.1288112305530382</v>
      </c>
      <c r="K14" s="9">
        <f t="shared" si="0"/>
        <v>92.399999999999991</v>
      </c>
    </row>
    <row r="15" spans="2:11" x14ac:dyDescent="0.2">
      <c r="I15" s="1">
        <v>12</v>
      </c>
      <c r="J15" s="6">
        <f t="shared" si="1"/>
        <v>2.8857967660440642</v>
      </c>
      <c r="K15" s="9">
        <f t="shared" si="0"/>
        <v>80.64</v>
      </c>
    </row>
    <row r="16" spans="2:11" x14ac:dyDescent="0.2">
      <c r="I16" s="1">
        <v>13</v>
      </c>
      <c r="J16" s="6">
        <f t="shared" si="1"/>
        <v>2.677811413536384</v>
      </c>
      <c r="K16" s="9">
        <f t="shared" si="0"/>
        <v>87.36</v>
      </c>
    </row>
    <row r="17" spans="2:11" x14ac:dyDescent="0.2">
      <c r="I17" s="1">
        <v>14</v>
      </c>
      <c r="J17" s="6">
        <f t="shared" si="1"/>
        <v>2.4977904781725937</v>
      </c>
      <c r="K17" s="9">
        <f t="shared" si="0"/>
        <v>94.08</v>
      </c>
    </row>
    <row r="18" spans="2:11" x14ac:dyDescent="0.2">
      <c r="I18" s="1">
        <v>15</v>
      </c>
      <c r="J18" s="6">
        <f t="shared" si="1"/>
        <v>2.3404493456892808</v>
      </c>
      <c r="K18" s="9">
        <f t="shared" si="0"/>
        <v>100.8</v>
      </c>
    </row>
    <row r="19" spans="2:11" x14ac:dyDescent="0.2">
      <c r="I19" s="1">
        <v>16</v>
      </c>
      <c r="J19" s="6">
        <f t="shared" si="1"/>
        <v>2.2017560511299159</v>
      </c>
      <c r="K19" s="9">
        <f t="shared" si="0"/>
        <v>107.52</v>
      </c>
    </row>
    <row r="20" spans="2:11" x14ac:dyDescent="0.2">
      <c r="B20" s="4" t="s">
        <v>240</v>
      </c>
      <c r="C20" s="4" t="s">
        <v>238</v>
      </c>
      <c r="D20" s="4" t="s">
        <v>239</v>
      </c>
      <c r="I20" s="1">
        <v>17</v>
      </c>
      <c r="J20" s="6">
        <f t="shared" si="1"/>
        <v>2.07858088743034</v>
      </c>
      <c r="K20" s="9">
        <f t="shared" si="0"/>
        <v>114.24</v>
      </c>
    </row>
    <row r="21" spans="2:11" x14ac:dyDescent="0.2">
      <c r="B21" t="s">
        <v>30</v>
      </c>
      <c r="C21" s="5">
        <f>IFERROR(VLOOKUP(B21,'Location EPW.tsv'!$A$15:$L$231,12,FALSE),0)</f>
        <v>63532.80340546168</v>
      </c>
      <c r="D21" s="6">
        <f>C21/$G$6</f>
        <v>277.95601489889481</v>
      </c>
      <c r="I21" s="1">
        <v>18</v>
      </c>
      <c r="J21" s="6">
        <f t="shared" si="1"/>
        <v>1.9684573967055539</v>
      </c>
      <c r="K21" s="9">
        <f t="shared" si="0"/>
        <v>90.72</v>
      </c>
    </row>
    <row r="22" spans="2:11" x14ac:dyDescent="0.2">
      <c r="B22" t="s">
        <v>29</v>
      </c>
      <c r="C22" s="5">
        <f>IFERROR(VLOOKUP(B22,'Location EPW.tsv'!$A$15:$L$230,12,FALSE),0)</f>
        <v>166829.25209304551</v>
      </c>
      <c r="D22" s="6">
        <f>C22/$G$6</f>
        <v>729.87797790707407</v>
      </c>
      <c r="I22" s="1">
        <v>19</v>
      </c>
      <c r="J22" s="6">
        <f t="shared" si="1"/>
        <v>1.8694155151103058</v>
      </c>
      <c r="K22" s="9">
        <f t="shared" si="0"/>
        <v>95.759999999999991</v>
      </c>
    </row>
    <row r="23" spans="2:11" x14ac:dyDescent="0.2">
      <c r="B23" t="s">
        <v>31</v>
      </c>
      <c r="C23" s="5">
        <f>IFERROR(VLOOKUP(B23,'Location EPW.tsv'!$A$15:$L$230,12,FALSE),0)</f>
        <v>57114.428006407441</v>
      </c>
      <c r="D23" s="6">
        <f>C23/$G$6</f>
        <v>249.87562252803255</v>
      </c>
      <c r="I23" s="1">
        <v>20</v>
      </c>
      <c r="J23" s="6">
        <f t="shared" si="1"/>
        <v>1.7798626760631056</v>
      </c>
      <c r="K23" s="9">
        <f t="shared" si="0"/>
        <v>100.8</v>
      </c>
    </row>
    <row r="24" spans="2:11" x14ac:dyDescent="0.2">
      <c r="B24" t="s">
        <v>22</v>
      </c>
      <c r="C24" s="5">
        <f>IFERROR(VLOOKUP(B24,'Location EPW.tsv'!$A$15:$L$230,12,FALSE),0)</f>
        <v>61700.562549168237</v>
      </c>
      <c r="D24" s="6">
        <f>C24/$G$6</f>
        <v>269.93996115261103</v>
      </c>
      <c r="I24" s="1">
        <v>21</v>
      </c>
      <c r="J24" s="6">
        <f t="shared" si="1"/>
        <v>1.6984975251573635</v>
      </c>
      <c r="K24" s="9">
        <f t="shared" si="0"/>
        <v>105.83999999999999</v>
      </c>
    </row>
    <row r="25" spans="2:11" x14ac:dyDescent="0.2">
      <c r="B25" t="s">
        <v>26</v>
      </c>
      <c r="C25" s="5">
        <f>IFERROR(VLOOKUP(B25,'Location EPW.tsv'!$A$15:$L$230,12,FALSE),0)</f>
        <v>26485.327176639439</v>
      </c>
      <c r="D25" s="6">
        <f>C25/$G$6</f>
        <v>115.87330639779753</v>
      </c>
      <c r="I25" s="1">
        <v>22</v>
      </c>
      <c r="J25" s="6">
        <f t="shared" si="1"/>
        <v>1.6242462672269871</v>
      </c>
      <c r="K25" s="9">
        <f t="shared" si="0"/>
        <v>110.88</v>
      </c>
    </row>
    <row r="26" spans="2:11" x14ac:dyDescent="0.2">
      <c r="B26" t="s">
        <v>25</v>
      </c>
      <c r="C26" s="5">
        <f>IFERROR(VLOOKUP(B26,'Location EPW.tsv'!$A$15:$L$230,12,FALSE),0)</f>
        <v>61195.8260940572</v>
      </c>
      <c r="D26" s="6">
        <f t="shared" ref="D26:D65" si="2">C26/$G$6</f>
        <v>267.73173916150023</v>
      </c>
      <c r="I26" s="1">
        <v>23</v>
      </c>
      <c r="J26" s="6">
        <f t="shared" si="1"/>
        <v>1.5562150099609353</v>
      </c>
      <c r="K26" s="9">
        <f t="shared" si="0"/>
        <v>115.92</v>
      </c>
    </row>
    <row r="27" spans="2:11" x14ac:dyDescent="0.2">
      <c r="B27" t="s">
        <v>21</v>
      </c>
      <c r="C27" s="5">
        <f>IFERROR(VLOOKUP(B27,'Location EPW.tsv'!$A$15:$L$230,12,FALSE),0)</f>
        <v>161893.54683301359</v>
      </c>
      <c r="D27" s="6">
        <f t="shared" si="2"/>
        <v>708.28426739443444</v>
      </c>
      <c r="I27" s="1">
        <v>24</v>
      </c>
      <c r="J27" s="6">
        <f t="shared" si="1"/>
        <v>1.4936536025253198</v>
      </c>
      <c r="K27" s="9">
        <f t="shared" si="0"/>
        <v>120.96</v>
      </c>
    </row>
    <row r="28" spans="2:11" x14ac:dyDescent="0.2">
      <c r="B28" t="s">
        <v>32</v>
      </c>
      <c r="C28" s="5">
        <f>IFERROR(VLOOKUP(B28,'Location EPW.tsv'!$A$15:$L$230,12,FALSE),0)</f>
        <v>88654.611384557677</v>
      </c>
      <c r="D28" s="6">
        <f t="shared" si="2"/>
        <v>387.86392480743979</v>
      </c>
      <c r="I28" s="1">
        <v>25</v>
      </c>
      <c r="J28" s="6">
        <f t="shared" si="1"/>
        <v>1.4359278594325537</v>
      </c>
      <c r="K28" s="9">
        <f t="shared" si="0"/>
        <v>126</v>
      </c>
    </row>
    <row r="29" spans="2:11" x14ac:dyDescent="0.2">
      <c r="B29" t="s">
        <v>36</v>
      </c>
      <c r="C29" s="5">
        <f>IFERROR(VLOOKUP(B29,'Location EPW.tsv'!$A$15:$L$230,12,FALSE),0)</f>
        <v>760907.46237725916</v>
      </c>
      <c r="D29" s="6">
        <f t="shared" si="2"/>
        <v>3328.9701479005084</v>
      </c>
      <c r="I29" s="1">
        <v>26</v>
      </c>
      <c r="J29" s="6">
        <f t="shared" si="1"/>
        <v>1.3824979855932029</v>
      </c>
      <c r="K29" s="9">
        <f t="shared" si="0"/>
        <v>131.04</v>
      </c>
    </row>
    <row r="30" spans="2:11" x14ac:dyDescent="0.2">
      <c r="B30" t="s">
        <v>34</v>
      </c>
      <c r="C30" s="5">
        <f>IFERROR(VLOOKUP(B30,'Location EPW.tsv'!$A$15:$L$230,12,FALSE),0)</f>
        <v>301304.15517086192</v>
      </c>
      <c r="D30" s="6">
        <f t="shared" si="2"/>
        <v>1318.2056788725208</v>
      </c>
      <c r="I30" s="1">
        <v>27</v>
      </c>
      <c r="J30" s="6">
        <f t="shared" si="1"/>
        <v>1.3329016453028637</v>
      </c>
      <c r="K30" s="9">
        <f t="shared" si="0"/>
        <v>136.07999999999998</v>
      </c>
    </row>
    <row r="31" spans="2:11" x14ac:dyDescent="0.2">
      <c r="B31" t="s">
        <v>35</v>
      </c>
      <c r="C31" s="5">
        <f>IFERROR(VLOOKUP(B31,'Location EPW.tsv'!$A$15:$L$230,12,FALSE),0)</f>
        <v>74871.204663991113</v>
      </c>
      <c r="D31" s="6">
        <f t="shared" si="2"/>
        <v>327.56152040496113</v>
      </c>
      <c r="I31" s="1">
        <v>28</v>
      </c>
      <c r="J31" s="6">
        <f t="shared" si="1"/>
        <v>1.2867405493616391</v>
      </c>
      <c r="K31" s="9">
        <f t="shared" si="0"/>
        <v>141.12</v>
      </c>
    </row>
    <row r="32" spans="2:11" x14ac:dyDescent="0.2">
      <c r="B32" t="s">
        <v>38</v>
      </c>
      <c r="C32" s="5">
        <f>IFERROR(VLOOKUP(B32,'Location EPW.tsv'!$A$15:$L$230,12,FALSE),0)</f>
        <v>92665.005409561199</v>
      </c>
      <c r="D32" s="6">
        <f t="shared" si="2"/>
        <v>405.40939866683021</v>
      </c>
      <c r="I32" s="1">
        <v>29</v>
      </c>
      <c r="J32" s="6">
        <f t="shared" si="1"/>
        <v>1.2436697359938855</v>
      </c>
      <c r="K32" s="9">
        <f t="shared" si="0"/>
        <v>146.16</v>
      </c>
    </row>
    <row r="33" spans="2:11" x14ac:dyDescent="0.2">
      <c r="B33" t="s">
        <v>33</v>
      </c>
      <c r="C33" s="5">
        <f>IFERROR(VLOOKUP(B33,'Location EPW.tsv'!$A$15:$L$230,12,FALSE),0)</f>
        <v>70940.653365834558</v>
      </c>
      <c r="D33" s="6">
        <f t="shared" si="2"/>
        <v>310.36535847552619</v>
      </c>
      <c r="I33" s="1">
        <v>30</v>
      </c>
      <c r="J33" s="6">
        <f t="shared" si="1"/>
        <v>1.2033889348280915</v>
      </c>
      <c r="K33" s="9">
        <f t="shared" si="0"/>
        <v>151.19999999999999</v>
      </c>
    </row>
    <row r="34" spans="2:11" x14ac:dyDescent="0.2">
      <c r="B34" t="s">
        <v>48</v>
      </c>
      <c r="C34" s="5">
        <f>IFERROR(VLOOKUP(B34,'Location EPW.tsv'!$A$15:$L$230,12,FALSE),0)</f>
        <v>230551.60840437262</v>
      </c>
      <c r="D34" s="6">
        <f t="shared" si="2"/>
        <v>1008.6632867691301</v>
      </c>
      <c r="I34" s="1">
        <v>31</v>
      </c>
      <c r="J34" s="6">
        <f t="shared" si="1"/>
        <v>1.1656355564805436</v>
      </c>
      <c r="K34" s="9">
        <f t="shared" si="0"/>
        <v>156.23999999999998</v>
      </c>
    </row>
    <row r="35" spans="2:11" x14ac:dyDescent="0.2">
      <c r="B35" t="s">
        <v>44</v>
      </c>
      <c r="C35" s="5">
        <f>IFERROR(VLOOKUP(B35,'Location EPW.tsv'!$A$15:$L$230,12,FALSE),0)</f>
        <v>157169.21842546848</v>
      </c>
      <c r="D35" s="6">
        <f t="shared" si="2"/>
        <v>687.61533061142461</v>
      </c>
      <c r="I35" s="1">
        <v>32</v>
      </c>
      <c r="J35" s="6">
        <f t="shared" si="1"/>
        <v>1.1301789616066107</v>
      </c>
      <c r="K35" s="9">
        <f t="shared" si="0"/>
        <v>161.28</v>
      </c>
    </row>
    <row r="36" spans="2:11" x14ac:dyDescent="0.2">
      <c r="B36" t="s">
        <v>46</v>
      </c>
      <c r="C36" s="5">
        <f>IFERROR(VLOOKUP(B36,'Location EPW.tsv'!$A$15:$L$230,12,FALSE),0)</f>
        <v>64320.209531553359</v>
      </c>
      <c r="D36" s="6">
        <f t="shared" si="2"/>
        <v>281.40091670054591</v>
      </c>
      <c r="I36" s="1">
        <v>33</v>
      </c>
      <c r="J36" s="6">
        <f t="shared" si="1"/>
        <v>1.0968157450278178</v>
      </c>
      <c r="K36" s="9">
        <f t="shared" si="0"/>
        <v>166.32</v>
      </c>
    </row>
    <row r="37" spans="2:11" x14ac:dyDescent="0.2">
      <c r="B37" t="s">
        <v>54</v>
      </c>
      <c r="C37" s="5">
        <f>IFERROR(VLOOKUP(B37,'Location EPW.tsv'!$A$15:$L$230,12,FALSE),0)</f>
        <v>8722.5680955336011</v>
      </c>
      <c r="D37" s="6">
        <f t="shared" si="2"/>
        <v>38.161235417959503</v>
      </c>
      <c r="I37" s="1">
        <v>34</v>
      </c>
      <c r="J37" s="6">
        <f t="shared" si="1"/>
        <v>1.0653658311918948</v>
      </c>
      <c r="K37" s="9">
        <f t="shared" si="0"/>
        <v>171.35999999999999</v>
      </c>
    </row>
    <row r="38" spans="2:11" x14ac:dyDescent="0.2">
      <c r="B38" t="s">
        <v>49</v>
      </c>
      <c r="C38" s="5">
        <f>IFERROR(VLOOKUP(B38,'Location EPW.tsv'!$A$15:$L$230,12,FALSE),0)</f>
        <v>16841.757214331283</v>
      </c>
      <c r="D38" s="6">
        <f t="shared" si="2"/>
        <v>73.682687812699356</v>
      </c>
      <c r="I38" s="1">
        <v>35</v>
      </c>
      <c r="J38" s="6">
        <f t="shared" si="1"/>
        <v>1.0356692226569291</v>
      </c>
      <c r="K38" s="9">
        <f t="shared" si="0"/>
        <v>176.4</v>
      </c>
    </row>
    <row r="39" spans="2:11" x14ac:dyDescent="0.2">
      <c r="B39" t="s">
        <v>52</v>
      </c>
      <c r="C39" s="5">
        <f>IFERROR(VLOOKUP(B39,'Location EPW.tsv'!$A$15:$L$230,12,FALSE),0)</f>
        <v>29112.228711036241</v>
      </c>
      <c r="D39" s="6">
        <f t="shared" si="2"/>
        <v>127.36600061078354</v>
      </c>
      <c r="I39" s="1">
        <v>36</v>
      </c>
      <c r="J39" s="6">
        <f t="shared" si="1"/>
        <v>1.0075832776357241</v>
      </c>
      <c r="K39" s="9">
        <f t="shared" si="0"/>
        <v>181.44</v>
      </c>
    </row>
    <row r="40" spans="2:11" x14ac:dyDescent="0.2">
      <c r="B40" t="s">
        <v>50</v>
      </c>
      <c r="C40" s="5">
        <f>IFERROR(VLOOKUP(B40,'Location EPW.tsv'!$A$15:$L$230,12,FALSE),0)</f>
        <v>80252.805482529686</v>
      </c>
      <c r="D40" s="6">
        <f t="shared" si="2"/>
        <v>351.10602398606738</v>
      </c>
      <c r="I40" s="1">
        <v>37</v>
      </c>
      <c r="J40" s="6">
        <f t="shared" si="1"/>
        <v>0.98098041882025955</v>
      </c>
      <c r="K40" s="9">
        <f t="shared" si="0"/>
        <v>124.32</v>
      </c>
    </row>
    <row r="41" spans="2:11" x14ac:dyDescent="0.2">
      <c r="B41" t="s">
        <v>53</v>
      </c>
      <c r="C41" s="5">
        <f>IFERROR(VLOOKUP(B41,'Location EPW.tsv'!$A$15:$L$230,12,FALSE),0)</f>
        <v>50469.183947551603</v>
      </c>
      <c r="D41" s="6">
        <f t="shared" si="2"/>
        <v>220.80267977053825</v>
      </c>
      <c r="I41" s="1">
        <v>38</v>
      </c>
      <c r="J41" s="6">
        <f t="shared" si="1"/>
        <v>0.9557461958280985</v>
      </c>
      <c r="K41" s="9">
        <f t="shared" si="0"/>
        <v>127.67999999999999</v>
      </c>
    </row>
    <row r="42" spans="2:11" x14ac:dyDescent="0.2">
      <c r="B42" t="s">
        <v>47</v>
      </c>
      <c r="C42" s="5">
        <f>IFERROR(VLOOKUP(B42,'Location EPW.tsv'!$A$15:$L$230,12,FALSE),0)</f>
        <v>16613.503757096401</v>
      </c>
      <c r="D42" s="6">
        <f t="shared" si="2"/>
        <v>72.684078937296746</v>
      </c>
      <c r="I42" s="1">
        <v>39</v>
      </c>
      <c r="J42" s="6">
        <f t="shared" si="1"/>
        <v>0.93177763919291101</v>
      </c>
      <c r="K42" s="9">
        <f t="shared" si="0"/>
        <v>131.04</v>
      </c>
    </row>
    <row r="43" spans="2:11" x14ac:dyDescent="0.2">
      <c r="B43" t="s">
        <v>55</v>
      </c>
      <c r="C43" s="5">
        <f>IFERROR(VLOOKUP(B43,'Location EPW.tsv'!$A$15:$L$230,12,FALSE),0)</f>
        <v>16943.044022760241</v>
      </c>
      <c r="D43" s="6">
        <f t="shared" si="2"/>
        <v>74.125817599576052</v>
      </c>
      <c r="I43" s="1">
        <v>40</v>
      </c>
      <c r="J43" s="6">
        <f t="shared" si="1"/>
        <v>0.90898185597106618</v>
      </c>
      <c r="K43" s="9">
        <f t="shared" si="0"/>
        <v>134.4</v>
      </c>
    </row>
    <row r="44" spans="2:11" x14ac:dyDescent="0.2">
      <c r="B44" t="s">
        <v>51</v>
      </c>
      <c r="C44" s="5">
        <f>IFERROR(VLOOKUP(B44,'Location EPW.tsv'!$A$15:$L$230,12,FALSE),0)</f>
        <v>66423.565906359203</v>
      </c>
      <c r="D44" s="6">
        <f t="shared" si="2"/>
        <v>290.60310084032147</v>
      </c>
      <c r="I44" s="1">
        <v>41</v>
      </c>
      <c r="J44" s="6">
        <f t="shared" si="1"/>
        <v>0.88727482657474221</v>
      </c>
      <c r="K44" s="9">
        <f t="shared" si="0"/>
        <v>137.76</v>
      </c>
    </row>
    <row r="45" spans="2:11" x14ac:dyDescent="0.2">
      <c r="B45" t="s">
        <v>37</v>
      </c>
      <c r="C45" s="5">
        <f>IFERROR(VLOOKUP(B45,'Location EPW.tsv'!$A$15:$L$230,12,FALSE),0)</f>
        <v>81919.810905732797</v>
      </c>
      <c r="D45" s="6">
        <f t="shared" si="2"/>
        <v>358.39917271258099</v>
      </c>
      <c r="I45" s="1">
        <v>42</v>
      </c>
      <c r="J45" s="6">
        <f t="shared" si="1"/>
        <v>0.86658036997824672</v>
      </c>
      <c r="K45" s="9">
        <f t="shared" si="0"/>
        <v>141.12</v>
      </c>
    </row>
    <row r="46" spans="2:11" x14ac:dyDescent="0.2">
      <c r="B46" t="s">
        <v>41</v>
      </c>
      <c r="C46" s="5">
        <f>IFERROR(VLOOKUP(B46,'Location EPW.tsv'!$A$15:$L$230,12,FALSE),0)</f>
        <v>566828.73789509351</v>
      </c>
      <c r="D46" s="6">
        <f t="shared" si="2"/>
        <v>2479.8757282910342</v>
      </c>
      <c r="I46" s="1">
        <v>43</v>
      </c>
      <c r="J46" s="6">
        <f t="shared" si="1"/>
        <v>0.84682925043458301</v>
      </c>
      <c r="K46" s="9">
        <f t="shared" si="0"/>
        <v>144.47999999999999</v>
      </c>
    </row>
    <row r="47" spans="2:11" x14ac:dyDescent="0.2">
      <c r="B47" t="s">
        <v>40</v>
      </c>
      <c r="C47" s="5">
        <f>IFERROR(VLOOKUP(B47,'Location EPW.tsv'!$A$15:$L$230,12,FALSE),0)</f>
        <v>30141.54167933216</v>
      </c>
      <c r="D47" s="6">
        <f t="shared" si="2"/>
        <v>131.86924484707819</v>
      </c>
      <c r="I47" s="1">
        <v>44</v>
      </c>
      <c r="J47" s="6">
        <f t="shared" si="1"/>
        <v>0.82795840362824136</v>
      </c>
      <c r="K47" s="9">
        <f t="shared" si="0"/>
        <v>147.84</v>
      </c>
    </row>
    <row r="48" spans="2:11" x14ac:dyDescent="0.2">
      <c r="B48" t="s">
        <v>39</v>
      </c>
      <c r="C48" s="5">
        <f>IFERROR(VLOOKUP(B48,'Location EPW.tsv'!$A$15:$L$230,12,FALSE),0)</f>
        <v>46402.678645985201</v>
      </c>
      <c r="D48" s="6">
        <f t="shared" si="2"/>
        <v>203.01171907618524</v>
      </c>
      <c r="I48" s="1">
        <v>45</v>
      </c>
      <c r="J48" s="6">
        <f t="shared" si="1"/>
        <v>0.80991026403961475</v>
      </c>
      <c r="K48" s="9">
        <f t="shared" si="0"/>
        <v>151.19999999999999</v>
      </c>
    </row>
    <row r="49" spans="2:11" x14ac:dyDescent="0.2">
      <c r="B49" t="s">
        <v>42</v>
      </c>
      <c r="C49" s="5">
        <f>IFERROR(VLOOKUP(B49,'Location EPW.tsv'!$A$15:$L$230,12,FALSE),0)</f>
        <v>32572.221694461681</v>
      </c>
      <c r="D49" s="6">
        <f t="shared" si="2"/>
        <v>142.50346991326984</v>
      </c>
      <c r="I49" s="1">
        <v>46</v>
      </c>
      <c r="J49" s="6">
        <f t="shared" si="1"/>
        <v>0.79263217840676969</v>
      </c>
      <c r="K49" s="9">
        <f t="shared" si="0"/>
        <v>154.56</v>
      </c>
    </row>
    <row r="50" spans="2:11" x14ac:dyDescent="0.2">
      <c r="B50" t="s">
        <v>43</v>
      </c>
      <c r="C50" s="5">
        <f>IFERROR(VLOOKUP(B50,'Location EPW.tsv'!$A$15:$L$230,12,FALSE),0)</f>
        <v>30272.912102417602</v>
      </c>
      <c r="D50" s="6">
        <f t="shared" si="2"/>
        <v>132.44399044807699</v>
      </c>
      <c r="I50" s="1">
        <v>47</v>
      </c>
      <c r="J50" s="6">
        <f t="shared" si="1"/>
        <v>0.77607589269592336</v>
      </c>
      <c r="K50" s="9">
        <f t="shared" si="0"/>
        <v>157.91999999999999</v>
      </c>
    </row>
    <row r="51" spans="2:11" x14ac:dyDescent="0.2">
      <c r="B51" t="s">
        <v>45</v>
      </c>
      <c r="C51" s="5">
        <f>IFERROR(VLOOKUP(B51,'Location EPW.tsv'!$A$15:$L$230,12,FALSE),0)</f>
        <v>32739.397101598879</v>
      </c>
      <c r="D51" s="6">
        <f t="shared" si="2"/>
        <v>143.23486231949508</v>
      </c>
      <c r="I51" s="1">
        <v>48</v>
      </c>
      <c r="J51" s="6">
        <f t="shared" si="1"/>
        <v>0.76019710205252844</v>
      </c>
      <c r="K51" s="9">
        <f t="shared" si="0"/>
        <v>161.28</v>
      </c>
    </row>
    <row r="52" spans="2:11" x14ac:dyDescent="0.2">
      <c r="B52" t="s">
        <v>100</v>
      </c>
      <c r="C52" s="5">
        <f>IFERROR(VLOOKUP(B52,'Location EPW.tsv'!$A$15:$L$230,12,FALSE),0)</f>
        <v>45798.558488537281</v>
      </c>
      <c r="D52" s="6">
        <f t="shared" si="2"/>
        <v>200.36869338735059</v>
      </c>
      <c r="I52" s="1">
        <v>49</v>
      </c>
      <c r="J52" s="6">
        <f t="shared" si="1"/>
        <v>0.74495505489358049</v>
      </c>
      <c r="K52" s="9">
        <f t="shared" si="0"/>
        <v>164.64</v>
      </c>
    </row>
    <row r="53" spans="2:11" x14ac:dyDescent="0.2">
      <c r="B53" t="s">
        <v>91</v>
      </c>
      <c r="C53" s="5">
        <f>IFERROR(VLOOKUP(B53,'Location EPW.tsv'!$A$15:$L$230,12,FALSE),0)</f>
        <v>10971.98835566424</v>
      </c>
      <c r="D53" s="6">
        <f t="shared" si="2"/>
        <v>48.002449056031047</v>
      </c>
      <c r="I53" s="1">
        <v>50</v>
      </c>
      <c r="J53" s="6">
        <f t="shared" si="1"/>
        <v>0.7303122036917411</v>
      </c>
      <c r="K53" s="9">
        <f t="shared" si="0"/>
        <v>168</v>
      </c>
    </row>
    <row r="54" spans="2:11" x14ac:dyDescent="0.2">
      <c r="B54" t="s">
        <v>95</v>
      </c>
      <c r="C54" s="5">
        <f>IFERROR(VLOOKUP(B54,'Location EPW.tsv'!$A$15:$L$230,12,FALSE),0)</f>
        <v>116547.89748100728</v>
      </c>
      <c r="D54" s="6">
        <f t="shared" si="2"/>
        <v>509.89705147940685</v>
      </c>
      <c r="I54" s="1">
        <v>51</v>
      </c>
      <c r="J54" s="6">
        <f t="shared" si="1"/>
        <v>0.71623389615069544</v>
      </c>
      <c r="K54" s="9">
        <f t="shared" si="0"/>
        <v>171.35999999999999</v>
      </c>
    </row>
    <row r="55" spans="2:11" x14ac:dyDescent="0.2">
      <c r="B55" t="s">
        <v>90</v>
      </c>
      <c r="C55" s="5">
        <f>IFERROR(VLOOKUP(B55,'Location EPW.tsv'!$A$15:$L$230,12,FALSE),0)</f>
        <v>140868.08681324447</v>
      </c>
      <c r="D55" s="6">
        <f t="shared" si="2"/>
        <v>616.29787980794458</v>
      </c>
    </row>
    <row r="56" spans="2:11" x14ac:dyDescent="0.2">
      <c r="B56" t="s">
        <v>94</v>
      </c>
      <c r="C56" s="5">
        <f>IFERROR(VLOOKUP(B56,'Location EPW.tsv'!$A$15:$L$230,12,FALSE),0)</f>
        <v>48418.530095346963</v>
      </c>
      <c r="D56" s="6">
        <f t="shared" si="2"/>
        <v>211.83106916714294</v>
      </c>
    </row>
    <row r="57" spans="2:11" x14ac:dyDescent="0.2">
      <c r="B57" t="s">
        <v>93</v>
      </c>
      <c r="C57" s="5">
        <f>IFERROR(VLOOKUP(B57,'Location EPW.tsv'!$A$15:$L$230,12,FALSE),0)</f>
        <v>118685.00972991264</v>
      </c>
      <c r="D57" s="6">
        <f t="shared" si="2"/>
        <v>519.24691756836773</v>
      </c>
    </row>
    <row r="58" spans="2:11" x14ac:dyDescent="0.2">
      <c r="B58" t="s">
        <v>97</v>
      </c>
      <c r="C58" s="5">
        <f>IFERROR(VLOOKUP(B58,'Location EPW.tsv'!$A$15:$L$230,12,FALSE),0)</f>
        <v>568150.60198622185</v>
      </c>
      <c r="D58" s="6">
        <f t="shared" si="2"/>
        <v>2485.6588836897204</v>
      </c>
    </row>
    <row r="59" spans="2:11" x14ac:dyDescent="0.2">
      <c r="B59" t="s">
        <v>92</v>
      </c>
      <c r="C59" s="5">
        <f>IFERROR(VLOOKUP(B59,'Location EPW.tsv'!$A$15:$L$230,12,FALSE),0)</f>
        <v>75029.455442344799</v>
      </c>
      <c r="D59" s="6">
        <f t="shared" si="2"/>
        <v>328.25386756025847</v>
      </c>
    </row>
    <row r="60" spans="2:11" x14ac:dyDescent="0.2">
      <c r="B60" t="s">
        <v>96</v>
      </c>
      <c r="C60" s="5">
        <f>IFERROR(VLOOKUP(B60,'Location EPW.tsv'!$A$15:$L$230,12,FALSE),0)</f>
        <v>189330.63782363277</v>
      </c>
      <c r="D60" s="6">
        <f t="shared" si="2"/>
        <v>828.32154047839333</v>
      </c>
    </row>
    <row r="61" spans="2:11" x14ac:dyDescent="0.2">
      <c r="B61" t="s">
        <v>101</v>
      </c>
      <c r="C61" s="5">
        <f>IFERROR(VLOOKUP(B61,'Location EPW.tsv'!$A$15:$L$230,12,FALSE),0)</f>
        <v>171395.55067202807</v>
      </c>
      <c r="D61" s="6">
        <f t="shared" si="2"/>
        <v>749.85553419012274</v>
      </c>
    </row>
    <row r="62" spans="2:11" x14ac:dyDescent="0.2">
      <c r="B62" t="s">
        <v>103</v>
      </c>
      <c r="C62" s="5">
        <f>IFERROR(VLOOKUP(B62,'Location EPW.tsv'!$A$15:$L$230,12,FALSE),0)</f>
        <v>58283.159954969764</v>
      </c>
      <c r="D62" s="6">
        <f t="shared" si="2"/>
        <v>254.9888248029927</v>
      </c>
    </row>
    <row r="63" spans="2:11" x14ac:dyDescent="0.2">
      <c r="B63" t="s">
        <v>102</v>
      </c>
      <c r="C63" s="5">
        <f>IFERROR(VLOOKUP(B63,'Location EPW.tsv'!$A$15:$L$230,12,FALSE),0)</f>
        <v>1021675.8358171199</v>
      </c>
      <c r="D63" s="6">
        <f t="shared" si="2"/>
        <v>4469.8317816998997</v>
      </c>
    </row>
    <row r="64" spans="2:11" x14ac:dyDescent="0.2">
      <c r="B64" t="s">
        <v>99</v>
      </c>
      <c r="C64" s="5">
        <f>IFERROR(VLOOKUP(B64,'Location EPW.tsv'!$A$15:$L$230,12,FALSE),0)</f>
        <v>276493.18439609039</v>
      </c>
      <c r="D64" s="6">
        <f t="shared" si="2"/>
        <v>1209.6576817328953</v>
      </c>
    </row>
    <row r="65" spans="2:4" x14ac:dyDescent="0.2">
      <c r="B65" t="s">
        <v>98</v>
      </c>
      <c r="C65" s="5">
        <f>IFERROR(VLOOKUP(B65,'Location EPW.tsv'!$A$15:$L$230,12,FALSE),0)</f>
        <v>144642.45995758846</v>
      </c>
      <c r="D65" s="6">
        <f t="shared" si="2"/>
        <v>632.81076231444945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'Location EPW.tsv'!$A$15:$A$231</xm:f>
          </x14:formula1>
          <xm:sqref>B21</xm:sqref>
        </x14:dataValidation>
        <x14:dataValidation type="list" allowBlank="1" showInputMessage="1" showErrorMessage="1">
          <x14:formula1>
            <xm:f>'Location EPW.tsv'!$A$15:$A$230</xm:f>
          </x14:formula1>
          <xm:sqref>B22:B25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</vt:lpstr>
      <vt:lpstr>Location EPW.tsv</vt:lpstr>
      <vt:lpstr>Location Region.tsv</vt:lpstr>
      <vt:lpstr>8,10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Wilson</dc:creator>
  <cp:lastModifiedBy>Microsoft Office User</cp:lastModifiedBy>
  <dcterms:created xsi:type="dcterms:W3CDTF">2017-08-18T18:03:56Z</dcterms:created>
  <dcterms:modified xsi:type="dcterms:W3CDTF">2017-11-10T21:48:30Z</dcterms:modified>
</cp:coreProperties>
</file>