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ootcamp-ASJ\Proyecto-final\DataBase\"/>
    </mc:Choice>
  </mc:AlternateContent>
  <bookViews>
    <workbookView xWindow="0" yWindow="0" windowWidth="18012" windowHeight="5772"/>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8" i="1" l="1"/>
  <c r="L237" i="1"/>
  <c r="E232" i="1" l="1"/>
  <c r="E233" i="1"/>
  <c r="J245" i="1" l="1"/>
  <c r="J246" i="1"/>
  <c r="J247" i="1"/>
  <c r="J248" i="1"/>
  <c r="J249" i="1"/>
  <c r="J250" i="1"/>
  <c r="J251" i="1"/>
  <c r="J252" i="1"/>
  <c r="J253" i="1"/>
  <c r="J244" i="1"/>
  <c r="J243" i="1"/>
  <c r="H280" i="1" l="1"/>
  <c r="H279" i="1"/>
  <c r="N228" i="1"/>
  <c r="N227" i="1"/>
  <c r="P180" i="1" l="1"/>
  <c r="F128" i="1"/>
  <c r="H259" i="1"/>
  <c r="H260" i="1"/>
  <c r="H261" i="1"/>
  <c r="H262" i="1"/>
  <c r="H263" i="1"/>
  <c r="H264" i="1"/>
  <c r="H265" i="1"/>
  <c r="H266" i="1"/>
  <c r="H267" i="1"/>
  <c r="H268" i="1"/>
  <c r="H269" i="1"/>
  <c r="H270" i="1"/>
  <c r="H271" i="1"/>
  <c r="H272" i="1"/>
  <c r="H273" i="1"/>
  <c r="H274" i="1"/>
  <c r="H275" i="1"/>
  <c r="H276" i="1"/>
  <c r="H277" i="1"/>
  <c r="H278" i="1"/>
  <c r="H258" i="1"/>
  <c r="H257"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196" i="1"/>
  <c r="N195" i="1"/>
  <c r="P182" i="1"/>
  <c r="P183" i="1"/>
  <c r="P184" i="1"/>
  <c r="P185" i="1"/>
  <c r="P186" i="1"/>
  <c r="P187" i="1"/>
  <c r="P188" i="1"/>
  <c r="P189" i="1"/>
  <c r="P190" i="1"/>
  <c r="P181" i="1"/>
  <c r="I168" i="1"/>
  <c r="I169" i="1"/>
  <c r="I170" i="1"/>
  <c r="I171" i="1"/>
  <c r="I172" i="1"/>
  <c r="I173" i="1"/>
  <c r="I174" i="1"/>
  <c r="I175" i="1"/>
  <c r="I176" i="1"/>
  <c r="I167" i="1"/>
  <c r="I166" i="1"/>
  <c r="I154" i="1"/>
  <c r="I155" i="1"/>
  <c r="I156" i="1"/>
  <c r="I157" i="1"/>
  <c r="I158" i="1"/>
  <c r="I159" i="1"/>
  <c r="I160" i="1"/>
  <c r="I161" i="1"/>
  <c r="I162" i="1"/>
  <c r="I153" i="1"/>
  <c r="I152" i="1"/>
  <c r="G112" i="1"/>
  <c r="G113" i="1"/>
  <c r="G111" i="1"/>
  <c r="E95" i="1"/>
  <c r="E96" i="1"/>
  <c r="E97" i="1"/>
  <c r="E98" i="1"/>
  <c r="E99" i="1"/>
  <c r="E100" i="1"/>
  <c r="E101" i="1"/>
  <c r="E102" i="1"/>
  <c r="E103" i="1"/>
  <c r="E104" i="1"/>
  <c r="E105" i="1"/>
  <c r="E106" i="1"/>
  <c r="E107" i="1"/>
  <c r="E94" i="1"/>
  <c r="E93" i="1"/>
  <c r="E9" i="1"/>
  <c r="E10" i="1"/>
  <c r="E11" i="1"/>
  <c r="E8" i="1"/>
  <c r="E7"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15" i="1"/>
  <c r="F14" i="1"/>
  <c r="F130" i="1"/>
  <c r="F131" i="1"/>
  <c r="F132" i="1"/>
  <c r="F133" i="1"/>
  <c r="F134" i="1"/>
  <c r="F135" i="1"/>
  <c r="F136" i="1"/>
  <c r="F137" i="1"/>
  <c r="F138" i="1"/>
  <c r="F139" i="1"/>
  <c r="F140" i="1"/>
  <c r="F141" i="1"/>
  <c r="F142" i="1"/>
  <c r="F143" i="1"/>
  <c r="F144" i="1"/>
  <c r="F145" i="1"/>
  <c r="F146" i="1"/>
  <c r="F147" i="1"/>
  <c r="F148" i="1"/>
  <c r="F129" i="1"/>
  <c r="G119" i="1"/>
  <c r="G120" i="1"/>
  <c r="G121" i="1"/>
  <c r="G122" i="1"/>
  <c r="G123" i="1"/>
  <c r="G124" i="1"/>
  <c r="G118" i="1"/>
  <c r="G117" i="1"/>
  <c r="G110" i="1"/>
</calcChain>
</file>

<file path=xl/sharedStrings.xml><?xml version="1.0" encoding="utf-8"?>
<sst xmlns="http://schemas.openxmlformats.org/spreadsheetml/2006/main" count="645" uniqueCount="449">
  <si>
    <t>provinces</t>
  </si>
  <si>
    <t>fiscal_condition</t>
  </si>
  <si>
    <t>sector</t>
  </si>
  <si>
    <t>country_id</t>
  </si>
  <si>
    <t>name</t>
  </si>
  <si>
    <t>country_code</t>
  </si>
  <si>
    <t>number</t>
  </si>
  <si>
    <t>phones</t>
  </si>
  <si>
    <t>surname</t>
  </si>
  <si>
    <t>mail</t>
  </si>
  <si>
    <t>phone_id</t>
  </si>
  <si>
    <t>rol</t>
  </si>
  <si>
    <t>contacts</t>
  </si>
  <si>
    <t>Argentina</t>
  </si>
  <si>
    <t>Chile</t>
  </si>
  <si>
    <t>Uruguay</t>
  </si>
  <si>
    <t>Paraguay</t>
  </si>
  <si>
    <t>address</t>
  </si>
  <si>
    <t>ar</t>
  </si>
  <si>
    <t>chi</t>
  </si>
  <si>
    <t>py</t>
  </si>
  <si>
    <t>uy</t>
  </si>
  <si>
    <t>city</t>
  </si>
  <si>
    <t>province_id</t>
  </si>
  <si>
    <t>'25 de Mayo'</t>
  </si>
  <si>
    <t>'Av 5 de Abril'</t>
  </si>
  <si>
    <t>'Resistencia'</t>
  </si>
  <si>
    <t>'Av Colón'</t>
  </si>
  <si>
    <t>'9 de Julio'</t>
  </si>
  <si>
    <t>'Antonio Rubio'</t>
  </si>
  <si>
    <t>'Sarmiento'</t>
  </si>
  <si>
    <t>'San Pablo'</t>
  </si>
  <si>
    <t>'Av Alem'</t>
  </si>
  <si>
    <t>'Alfonso Rodriguez'</t>
  </si>
  <si>
    <t>id</t>
  </si>
  <si>
    <t>'Pilar'</t>
  </si>
  <si>
    <t>'Santiago'</t>
  </si>
  <si>
    <t>'San Roque'</t>
  </si>
  <si>
    <t>'Córdoba'</t>
  </si>
  <si>
    <t>'Rosario'</t>
  </si>
  <si>
    <t>'Montevideo'</t>
  </si>
  <si>
    <t>'Mar del Plata'</t>
  </si>
  <si>
    <t>'Cerrillo'</t>
  </si>
  <si>
    <t>'La Paz'</t>
  </si>
  <si>
    <t>'Arroyito'</t>
  </si>
  <si>
    <t>'2400'</t>
  </si>
  <si>
    <t>'8320000'</t>
  </si>
  <si>
    <t>'1201'</t>
  </si>
  <si>
    <t>'5000'</t>
  </si>
  <si>
    <t>'3100'</t>
  </si>
  <si>
    <t>'10129'</t>
  </si>
  <si>
    <t>'7600'</t>
  </si>
  <si>
    <t>'9200000'</t>
  </si>
  <si>
    <t>'5590'</t>
  </si>
  <si>
    <t>'11203'</t>
  </si>
  <si>
    <t>'Buenos Aires'</t>
  </si>
  <si>
    <t>'Catamarca'</t>
  </si>
  <si>
    <t>'Chaco'</t>
  </si>
  <si>
    <t>'Chubut'</t>
  </si>
  <si>
    <t>'Ciudad Autónoma de Buenos Aires'</t>
  </si>
  <si>
    <t>'Corrientes'</t>
  </si>
  <si>
    <t>'Entre Ríos'</t>
  </si>
  <si>
    <t>'Formosa'</t>
  </si>
  <si>
    <t>'Jujuy'</t>
  </si>
  <si>
    <t>'La Pampa'</t>
  </si>
  <si>
    <t>'La Rioja'</t>
  </si>
  <si>
    <t>'Mendoza'</t>
  </si>
  <si>
    <t>'Misiones'</t>
  </si>
  <si>
    <t>'Neuquén'</t>
  </si>
  <si>
    <t>'Río Negro'</t>
  </si>
  <si>
    <t>'Salta'</t>
  </si>
  <si>
    <t>'San Juan'</t>
  </si>
  <si>
    <t>'San Luis'</t>
  </si>
  <si>
    <t>'Santa Cruz'</t>
  </si>
  <si>
    <t>'Santa Fe'</t>
  </si>
  <si>
    <t>'Santiago del Estero'</t>
  </si>
  <si>
    <t>'Tierra del Fuego'</t>
  </si>
  <si>
    <t>'Tucumán'</t>
  </si>
  <si>
    <t>'Antofagasta'</t>
  </si>
  <si>
    <t>'Arica y Parinacota'</t>
  </si>
  <si>
    <t>'Atacama'</t>
  </si>
  <si>
    <t>'Aysén del General Carlos Ibáñez del Campo'</t>
  </si>
  <si>
    <t>'Biobío'</t>
  </si>
  <si>
    <t>'Coquimbo'</t>
  </si>
  <si>
    <t>'La Araucanía'</t>
  </si>
  <si>
    <t>'Libertador General Bernardo O Higgins'</t>
  </si>
  <si>
    <t>'Los Lagos'</t>
  </si>
  <si>
    <t>'Los Ríos'</t>
  </si>
  <si>
    <t>'Magallanes'</t>
  </si>
  <si>
    <t>'Maule'</t>
  </si>
  <si>
    <t>'Tarapacá'</t>
  </si>
  <si>
    <t>'Valparaíso'</t>
  </si>
  <si>
    <t>'Artigas'</t>
  </si>
  <si>
    <t>'Canelones'</t>
  </si>
  <si>
    <t>'Cerro Largo'</t>
  </si>
  <si>
    <t>'Colonia'</t>
  </si>
  <si>
    <t>'Durazno'</t>
  </si>
  <si>
    <t>'Flores'</t>
  </si>
  <si>
    <t>'Florida'</t>
  </si>
  <si>
    <t>'Lavalleja'</t>
  </si>
  <si>
    <t>'Maldonado'</t>
  </si>
  <si>
    <t>'Paysandú'</t>
  </si>
  <si>
    <t>'Rivera'</t>
  </si>
  <si>
    <t>'Rocha'</t>
  </si>
  <si>
    <t>'Salto'</t>
  </si>
  <si>
    <t>'San José'</t>
  </si>
  <si>
    <t>'Soriano'</t>
  </si>
  <si>
    <t>'Tacuarembó'</t>
  </si>
  <si>
    <t>'Treinta y Tres'</t>
  </si>
  <si>
    <t>'Alto Paraguay'</t>
  </si>
  <si>
    <t>'Alto Paraná'</t>
  </si>
  <si>
    <t>'Amambay'</t>
  </si>
  <si>
    <t>'Asunción'</t>
  </si>
  <si>
    <t>'Boquerón'</t>
  </si>
  <si>
    <t>'Caaguazú'</t>
  </si>
  <si>
    <t>'Caazapá'</t>
  </si>
  <si>
    <t>'Canindeyú'</t>
  </si>
  <si>
    <t>'Central'</t>
  </si>
  <si>
    <t>'Concepción'</t>
  </si>
  <si>
    <t>'Cordillera'</t>
  </si>
  <si>
    <t>'Guairá'</t>
  </si>
  <si>
    <t>'Itapúa'</t>
  </si>
  <si>
    <t>'Ñeembucú'</t>
  </si>
  <si>
    <t>'Paraguarí'</t>
  </si>
  <si>
    <t>'Presidente Hayes'</t>
  </si>
  <si>
    <t>'San Pedro'</t>
  </si>
  <si>
    <t>'IVA Responsable Inscripto'</t>
  </si>
  <si>
    <t>'IVA Responsable no Inscripto'</t>
  </si>
  <si>
    <t>'IVA no Responsable'</t>
  </si>
  <si>
    <t>'IVA Sujeto Exento'</t>
  </si>
  <si>
    <t>'Consumidor Final'</t>
  </si>
  <si>
    <t>'Responsable Monotributo'</t>
  </si>
  <si>
    <t>'Sujeto no Categorizado'</t>
  </si>
  <si>
    <t>'Proveedor del Exterior'</t>
  </si>
  <si>
    <t>'Cliente del Exterior'</t>
  </si>
  <si>
    <t>'Pequeño Contribuyente Eventual'</t>
  </si>
  <si>
    <t>'Monotributista Social'</t>
  </si>
  <si>
    <t>'Pequeño Contribuyente Eventual Social'</t>
  </si>
  <si>
    <t>'Tecnología'</t>
  </si>
  <si>
    <t>'Repuestos'</t>
  </si>
  <si>
    <t>'Notebooks'</t>
  </si>
  <si>
    <t>'Celulares'</t>
  </si>
  <si>
    <t>'Impresoras'</t>
  </si>
  <si>
    <t>'Tintas de impresoras'</t>
  </si>
  <si>
    <t>'Pequeños'</t>
  </si>
  <si>
    <t>'Audio'</t>
  </si>
  <si>
    <t>'Wilmette'</t>
  </si>
  <si>
    <t>'Greenroa'</t>
  </si>
  <si>
    <t>'wgreenroa0@scientificamerican.com'</t>
  </si>
  <si>
    <t>'Bebe'</t>
  </si>
  <si>
    <t>'Pedrazzi'</t>
  </si>
  <si>
    <t>'bpedrazzi1@so-net.ne.jp'</t>
  </si>
  <si>
    <t>'Tony'</t>
  </si>
  <si>
    <t>'Shadbolt'</t>
  </si>
  <si>
    <t>'tshadbolt2@issuu.com'</t>
  </si>
  <si>
    <t>'Doug'</t>
  </si>
  <si>
    <t>'Frankema'</t>
  </si>
  <si>
    <t>'dfrankema3@mozilla.com'</t>
  </si>
  <si>
    <t>'Consalve'</t>
  </si>
  <si>
    <t>'Sibborn'</t>
  </si>
  <si>
    <t>'csibborn4@pagesperso-orange.fr'</t>
  </si>
  <si>
    <t>'Bruis'</t>
  </si>
  <si>
    <t>'Belcham'</t>
  </si>
  <si>
    <t>'bbelcham5@latimes.com'</t>
  </si>
  <si>
    <t>'Jedd'</t>
  </si>
  <si>
    <t>'Jacquemot'</t>
  </si>
  <si>
    <t>'jjacquemot6@ovh.net'</t>
  </si>
  <si>
    <t>'Filbert'</t>
  </si>
  <si>
    <t>'Pikett'</t>
  </si>
  <si>
    <t>'fpikett7@rakuten.co.jp'</t>
  </si>
  <si>
    <t>'Conway'</t>
  </si>
  <si>
    <t>'Bredbury'</t>
  </si>
  <si>
    <t>'cbredbury8@aol.com'</t>
  </si>
  <si>
    <t>'Kathy'</t>
  </si>
  <si>
    <t>'Hosier'</t>
  </si>
  <si>
    <t>'khosier9@google.com.hk'</t>
  </si>
  <si>
    <t>'Gerente de compras'</t>
  </si>
  <si>
    <t>'Encargado de compras'</t>
  </si>
  <si>
    <t>'Gerente'</t>
  </si>
  <si>
    <t>'Contador'</t>
  </si>
  <si>
    <t>'Dueño'</t>
  </si>
  <si>
    <t>'IVA Liberado'</t>
  </si>
  <si>
    <t>'IVA Responsable Inscripto, Agente de Percepción'</t>
  </si>
  <si>
    <t>zip_code</t>
  </si>
  <si>
    <t>countries</t>
  </si>
  <si>
    <t>categories</t>
  </si>
  <si>
    <t>supliers</t>
  </si>
  <si>
    <t>code</t>
  </si>
  <si>
    <t>sector_id</t>
  </si>
  <si>
    <t>web</t>
  </si>
  <si>
    <t>address_id</t>
  </si>
  <si>
    <t>cuit</t>
  </si>
  <si>
    <t>contact_id</t>
  </si>
  <si>
    <t>'31761319809'</t>
  </si>
  <si>
    <t>'Rooxo'</t>
  </si>
  <si>
    <t>'30381720705'</t>
  </si>
  <si>
    <t>'Lazz'</t>
  </si>
  <si>
    <t>'38906168969'</t>
  </si>
  <si>
    <t>'37688026725'</t>
  </si>
  <si>
    <t>'Talane'</t>
  </si>
  <si>
    <t>'32680934717'</t>
  </si>
  <si>
    <t>'Meemm'</t>
  </si>
  <si>
    <t>'31464431388'</t>
  </si>
  <si>
    <t>'38040671507'</t>
  </si>
  <si>
    <t>'Fatz'</t>
  </si>
  <si>
    <t>'35162101052'</t>
  </si>
  <si>
    <t>'Linkbuzz'</t>
  </si>
  <si>
    <t>'35628993832'</t>
  </si>
  <si>
    <t>'Twinte'</t>
  </si>
  <si>
    <t>'31860452612'</t>
  </si>
  <si>
    <t>brand</t>
  </si>
  <si>
    <t>fiscal_c_id</t>
  </si>
  <si>
    <t>'Musimundo'</t>
  </si>
  <si>
    <t>'musimundo.com'</t>
  </si>
  <si>
    <t>'rooxo.com'</t>
  </si>
  <si>
    <t>'lazz.com/products'</t>
  </si>
  <si>
    <t>'Fravega'</t>
  </si>
  <si>
    <t>'fravega.com'</t>
  </si>
  <si>
    <t>'talane.com'</t>
  </si>
  <si>
    <t>'meemm.pl'</t>
  </si>
  <si>
    <t>'Cetrogar'</t>
  </si>
  <si>
    <t>'cetrogar.com'</t>
  </si>
  <si>
    <t>'fatz.com'</t>
  </si>
  <si>
    <t>'li-buzz.com'</t>
  </si>
  <si>
    <t>'twinte.co.jp'</t>
  </si>
  <si>
    <t>'tec1'</t>
  </si>
  <si>
    <t>'tec2'</t>
  </si>
  <si>
    <t>'rep3'</t>
  </si>
  <si>
    <t>'tec4'</t>
  </si>
  <si>
    <t>'rep6'</t>
  </si>
  <si>
    <t>'tec7'</t>
  </si>
  <si>
    <t>'tec9'</t>
  </si>
  <si>
    <t>suplier_id</t>
  </si>
  <si>
    <t>category_id</t>
  </si>
  <si>
    <t>picture</t>
  </si>
  <si>
    <t>price</t>
  </si>
  <si>
    <t>products</t>
  </si>
  <si>
    <t>purchase_orders</t>
  </si>
  <si>
    <t>date_arrives</t>
  </si>
  <si>
    <t>requirements</t>
  </si>
  <si>
    <t>created_at</t>
  </si>
  <si>
    <t>quantity</t>
  </si>
  <si>
    <t>'abd101f5'</t>
  </si>
  <si>
    <t>'682c5702'</t>
  </si>
  <si>
    <t>'c0daff0c'</t>
  </si>
  <si>
    <t>'6585f267'</t>
  </si>
  <si>
    <t>'19860379'</t>
  </si>
  <si>
    <t>'63dc1d85'</t>
  </si>
  <si>
    <t>'58555384'</t>
  </si>
  <si>
    <t>'c582def4'</t>
  </si>
  <si>
    <t>'256c8a74'</t>
  </si>
  <si>
    <t>'943dcdb3'</t>
  </si>
  <si>
    <t>'c09b448e'</t>
  </si>
  <si>
    <t>'74e23973'</t>
  </si>
  <si>
    <t>'93ae9e1e'</t>
  </si>
  <si>
    <t>'0d8d36ec'</t>
  </si>
  <si>
    <t>'3421ef84'</t>
  </si>
  <si>
    <t>'9277e84d'</t>
  </si>
  <si>
    <t>'9011cf66'</t>
  </si>
  <si>
    <t>'a8b3c577'</t>
  </si>
  <si>
    <t>'48af8b5d'</t>
  </si>
  <si>
    <t>'f95c72a4'</t>
  </si>
  <si>
    <t>'a86058e6'</t>
  </si>
  <si>
    <t>'04ca1012'</t>
  </si>
  <si>
    <t>'b31ad81f'</t>
  </si>
  <si>
    <t>'0801b49e'</t>
  </si>
  <si>
    <t>'0f0bc3fe'</t>
  </si>
  <si>
    <t>'2cca2792'</t>
  </si>
  <si>
    <t>'24890f3d'</t>
  </si>
  <si>
    <t>'1b9160bd'</t>
  </si>
  <si>
    <t>'9d1da242'</t>
  </si>
  <si>
    <t>'01f28f38'</t>
  </si>
  <si>
    <t>'0fabff58'</t>
  </si>
  <si>
    <t>description</t>
  </si>
  <si>
    <t>'Oficina'</t>
  </si>
  <si>
    <t>'ofi5'</t>
  </si>
  <si>
    <t>'ofi10'</t>
  </si>
  <si>
    <t>'Sillas de escritorio'</t>
  </si>
  <si>
    <t xml:space="preserve"> </t>
  </si>
  <si>
    <t>'Notebook Hp 15 Quad'</t>
  </si>
  <si>
    <t>'NOTEBOOK HP 240'</t>
  </si>
  <si>
    <t>'Notebook HP 14 DQ2505LA'</t>
  </si>
  <si>
    <t>'Notebook Dell Negro Carbon 4R52X'</t>
  </si>
  <si>
    <t>'Samsung Galaxy A04e'</t>
  </si>
  <si>
    <t>'Motorola G32 '</t>
  </si>
  <si>
    <t>'Xiaomi Redmi 12C'</t>
  </si>
  <si>
    <t>'ZTE Blade A33 Plus'</t>
  </si>
  <si>
    <t>'Samsung Galaxy S23 Ultra'</t>
  </si>
  <si>
    <t>'Motorola Razr 40 Ultra'</t>
  </si>
  <si>
    <t>'Impresora Multifunción HP Smart Tank 580'</t>
  </si>
  <si>
    <t>'Cartucho de Tinta HP 664 Negro Original'</t>
  </si>
  <si>
    <t>'Cartucho de Tinta HP 664 F6V28AL TRICOLOR'</t>
  </si>
  <si>
    <t>'Botella de Tinta Original Negra HP GT53'</t>
  </si>
  <si>
    <t>'Silla Escritorio Oficina Mesh Ergonomica'</t>
  </si>
  <si>
    <t>'Silla de Oficina Mesh Pilcosa'</t>
  </si>
  <si>
    <t>'https://images.fravega.com/f300/780d49f84c972ea5b6e3927b9be428d9.jpg.webp'</t>
  </si>
  <si>
    <t>'https://images.fravega.com/f300/703dd519d1d757cfd0c4712d6e214140.jpg.webp'</t>
  </si>
  <si>
    <t>'https://images.fravega.com/f300/1916a7612e87a914cdc366a4e80d29f6.png.webp'</t>
  </si>
  <si>
    <t>'https://images.fravega.com/f300/5f096608c7a2f2884d77e2eafd78e805.jpg.webp'</t>
  </si>
  <si>
    <t>'https://images.fravega.com/f300/6787d085cbf3956f754c6432d9d2fd33.jpg.webp'</t>
  </si>
  <si>
    <t>'https://images.fravega.com/f300/8609ee2c33e809222a82ef7e37a91d16.png.webp'</t>
  </si>
  <si>
    <t>'https://images.fravega.com/f300/1f8da495e15c2930c43b0e84f67182d6.jpg.webp'</t>
  </si>
  <si>
    <t>'https://images.fravega.com/f300/73f3273bdec8d10d5bdaa16c0d551e7e.jpg.webp'</t>
  </si>
  <si>
    <t>'https://images.fravega.com/f300/2570ae3b865a6d96a84beac46c4b92cf.jpg.webp'</t>
  </si>
  <si>
    <t>'https://images.fravega.com/f300/2308f9c7231f344271ec8923b204a7f1.png.webp'</t>
  </si>
  <si>
    <t>'https://images.fravega.com/f300/0e9a52942a8a75343bc922e83ac6b43b.png.webp'</t>
  </si>
  <si>
    <t>'https://images.fravega.com/f300/ba1fd6a8a9581584e5dfa21aba58567d.jpg.webp'</t>
  </si>
  <si>
    <t>'https://images.fravega.com/f300/d0bcef7c727aefc20a4d89f422a37d18.jpg.webp'</t>
  </si>
  <si>
    <t>'https://images.fravega.com/f300/6680f0434f14cdb3a8951a961fbb2817.jpg.webp'</t>
  </si>
  <si>
    <t>'https://images.fravega.com/f300/4bd4544fc03173253b2dd141b561816a.jpg.webp'</t>
  </si>
  <si>
    <t>'PRESTACIONES TÉCNICAS: - Procesador: Intel® Pentium® Silver N5000 Quadcore (1.1, 2.7 GHz ) 4 MB - Memoria: 8gb Ram - Placa de Video: Intel® UHD Graphics 605 - Disco SOLIDO: 128GB SSD - Pantalla: 15.6" diagonal HD SVA'</t>
  </si>
  <si>
    <t>'La laptop HP 240 es económica y cuenta con una pantalla de 14,0"en diagonal, un procesador Intel® y herramientas de colaboración esenciales.'</t>
  </si>
  <si>
    <t>'Su memoria de 4 GB DDR4, 256 GB de almacenamiento SSD y el procesador Intel Core i3, te brindarán un gran rendimiento'</t>
  </si>
  <si>
    <t>'Modelo alfanumérico : 4R52X Relación de aspecto : 16:9 Capacidad de la batería : Tipo de batería : Ion de litio Marca : Dell Gama de colores : 45% NTSC Cantidad de núcleos : 6'</t>
  </si>
  <si>
    <t>'Disfrutá de tu teléfono con una sola carga, gracias a su potente batería de 5000 mAh que te permite trabajar y jugar por más tiempo. Con TurboPowerTM 30, podés cargar el teléfono a gran velocidad.'</t>
  </si>
  <si>
    <t>'Viene equipado con un procesador Octa-Core de 2,0 GHz, el cuál proporciona un rendimiento fluido y rápido, permitiendo ejecutar aplicaciones y juegos sin problemas. '</t>
  </si>
  <si>
    <t>'El ZTE Blade A33 Plus posee sistema operativo Android 12 Go Edition, una versión más ligera y optimizada de Android.'</t>
  </si>
  <si>
    <t>'Una batería que no te detiene. Con 5000mAh de capacidad, el celular Samsung Galaxy S23 Ultra te podrá acompañar durante todo el día.'</t>
  </si>
  <si>
    <t>'Con su potente procesador Snapdragon 8+ vas a tener mucha más velocidad y, además, verás un mejor desempeño junto a su memoria interna de 512 GB y RAM de 12 GB'</t>
  </si>
  <si>
    <t>'Con la impresora multifunción HP Smart Tank 580 vas a poder imprimir, escanear y copiar documentos y fotos en forma rápida, con colores vibrantes y textos nítidos.'</t>
  </si>
  <si>
    <t>'Imprima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t>
  </si>
  <si>
    <t>'Rendimiento de la página(blanco y negro): 4.000 páginas (El rendimiento real varía de acuerdo con el contenido de las páginas impresas y otros factores)'</t>
  </si>
  <si>
    <t>'Respaldo de red con curvatura y refuerzo en la apoyatura lumbar.'</t>
  </si>
  <si>
    <t>'Respaldo con curvatura que se adapta a la forma de la espalda con forma de S cóncava a la altura del tórax y de forma convexa a nivel lumbar.'</t>
  </si>
  <si>
    <t>category</t>
  </si>
  <si>
    <t>updated_at</t>
  </si>
  <si>
    <t>is_available</t>
  </si>
  <si>
    <t>'Silla de Escritorio Alta PILCOSA'</t>
  </si>
  <si>
    <t>'Auricular In-ear Inalámbrico Jbl Wave'</t>
  </si>
  <si>
    <t>'Auriculares Inalámbricos On Ear Philips TAH1205BK/00'</t>
  </si>
  <si>
    <t>'Auriculares Bluetooth TWS Daewoo DW-NO441KI'</t>
  </si>
  <si>
    <t>'Auriculares Inalámbricos JBL Tune 510BT'</t>
  </si>
  <si>
    <t>'Smartwatch Suono HOG0032'</t>
  </si>
  <si>
    <t>'Samsung Galaxy Watch6 40MM'</t>
  </si>
  <si>
    <t>'Reloj Inteligente M6 Smartwatch Suono'</t>
  </si>
  <si>
    <t>'Malla de goma silicona para Mi Band 5 y Miband 6 Xiaomi'</t>
  </si>
  <si>
    <t>'Celular Samsung Galaxy S23 FE'</t>
  </si>
  <si>
    <t>'Lenovo IdeaPad 1 15,6”'</t>
  </si>
  <si>
    <t>'Notebook Dell Gaming 15,6" AMD Ryzen 5'</t>
  </si>
  <si>
    <t>'Lenovo 14” Core i3 8GB 256GB SSD IdeaPad Slim 3'</t>
  </si>
  <si>
    <t>'Motorola Edge 40 Neo'</t>
  </si>
  <si>
    <t>'rep8'</t>
  </si>
  <si>
    <t>'https://images.fravega.com/f300/26a7119e87f0108b571d774d8b717637.jpg.webp'</t>
  </si>
  <si>
    <t>'https://images.fravega.com/f300/2877a6fff83042d42b36f6c5f3104354.jpg.webp'</t>
  </si>
  <si>
    <t>'https://images.fravega.com/f300/eff092d0da8ba6b78012a3f158243bd0.jpg.webp'</t>
  </si>
  <si>
    <t>'https://images.fravega.com/f300/744030779a79d659bf516497fb90fdec.jpg.webp'</t>
  </si>
  <si>
    <t>'https://images.fravega.com/f300/8b96c9872eb0b216043edc5635eafc41.jpg.webp'</t>
  </si>
  <si>
    <t>'https://images.fravega.com/f300/9830da28c2c8d9a341beddbaa78c2703.jpg.webp'</t>
  </si>
  <si>
    <t>'https://images.fravega.com/f300/fbe7e16e9bc0cd6d88b3adb3396576d1.jpg.webp'</t>
  </si>
  <si>
    <t>'https://images.fravega.com/f300/962f68dcade0c65d7de473a007bffe72.jpg.webp'</t>
  </si>
  <si>
    <t>'https://images.fravega.com/f300/37674d1bf61239de58b6586cfd0ce4eb.jpg.webp'</t>
  </si>
  <si>
    <t>'https://images.fravega.com/f300/a82eba64d454a282d0339c93521dbee0.jpg.webp'</t>
  </si>
  <si>
    <t>'https://images.fravega.com/f300/e8d7c01f2e2effe6a265da75befb8372.jpg.webp'</t>
  </si>
  <si>
    <t>'https://images.fravega.com/f300/6c234aac346afbecebb11d2593d28748.jpg.webp'</t>
  </si>
  <si>
    <t>'https://images.fravega.com/f300/4d200697730a5f74b7ed558179362e1f.jpg.webp'</t>
  </si>
  <si>
    <t>'https://images.fravega.com/f300/0d4369708daf8dfa8819d97dec700c28.jpg.webp'</t>
  </si>
  <si>
    <t>'Sillón ejecutivo elegante y vanguardista con asiento en tela mesh, con cabecera alta en cuero ecológico. Brazo de polipropileno fijo, respaldo de malla de poliéster, asiento grande de espuma; base y pistón cromado.'</t>
  </si>
  <si>
    <t>'Al ser in-ear, mejoran la calidad del audio y son de tamaño pequeño para poder insertarse en tu oreja. Son ideales para acompañarte a la hora de hacer ejercicio mientras te sumergís en el mejor sonido envolvente.'</t>
  </si>
  <si>
    <t>'El modelo TAH1205BK/00 de Philips cuenta con un diseño ligero y cómodo. A su vez, los auriculares Philips presentan una banda ajustable y almohadillas acolchadas que brindan un mayor confort. Auriculares On Ear.'</t>
  </si>
  <si>
    <t>'Rango de frecuencia 20 HZ- 20 KHz'</t>
  </si>
  <si>
    <t>'Al ser on-ear se apoyan en tus orejas cómodamente y ofrecen una gran calidad de sonido. Usalos en viajes largos o actividades al aire libre.'</t>
  </si>
  <si>
    <t>'El smartwatch cuenta con pantalla táctil a color de gran tamaño de alta resolución: las teclas táctiles sensibles brindan una operación rápida y fácil Ideal para ejercicio.'</t>
  </si>
  <si>
    <t>'El Galaxy Watch6 viene con un paquete de monitorización cardíaca que te aporta tranquilidad para que puedas concentrarte en tu día. El sensor PPG integrado mide periódicamente la frecuencia cardíaca y el ritmo cardíaco y te avisará si la frecuencia cardíaca es demasiado alta o demasiado baja.'</t>
  </si>
  <si>
    <t>'Con esta Pulsera/Reloj Inteligente además de hacer deportes al aire libre y controlar todos tus ejercicios podrás responder llamadas.'</t>
  </si>
  <si>
    <t>'Pulsera de goma de repuesto para Mi Band 5 y 6 Material de la malla: TPU Material de la hebilla: Plástico'</t>
  </si>
  <si>
    <t>'El nuevo Galaxy S23 FE cuenta con un procesador Samsung Exynos 2200 con una velocidad de CPU: 2.8GHz, 2.5GHz, 1.8GHz. A su vez, tiene un espacio de almacenamiento de 128 GB.'</t>
  </si>
  <si>
    <t>'Su procesador AMD Ryzen 5, junto con su memoria RAM de 8GB y su disco SSD de 256GB, logran ofrecer el almacenamiento que necesitás y un rendimiento óptimo.'</t>
  </si>
  <si>
    <t>'Gracias a su memoria de 8GB, su almacenamiento de 512GB y el procesador AMD Ryzen 5 disfrutarás de un gran rendimiento, eficiencia y velocidad para vivir una experiencia mucho más rápida.'</t>
  </si>
  <si>
    <t>'Su procesador es un Intel Core i3, que cuenta con 8 núcleos y 8 hilos. Tiene una frecuencia base de 1.8 GHz y puede alcanzar una frecuencia turbo de hasta 3.8 GHz, lo que lo hace adecuado para tareas diarias y multitarea eficiente.'</t>
  </si>
  <si>
    <t>'Experimentá conexiones veloces 5G gracias a la potencia del procesador y su configuración de memoria. Con 8GB de RAM y 256GB de almacenamiento interno.'</t>
  </si>
  <si>
    <t>'2023-11-12'</t>
  </si>
  <si>
    <t>'2023-11-16'</t>
  </si>
  <si>
    <t>'2023-11-17'</t>
  </si>
  <si>
    <t>'2023-11-19'</t>
  </si>
  <si>
    <t>'2023-11-24'</t>
  </si>
  <si>
    <t>'2023-11-29'</t>
  </si>
  <si>
    <t>'2023-12-01'</t>
  </si>
  <si>
    <t>'2023-12-10'</t>
  </si>
  <si>
    <t>'2023-12-13'</t>
  </si>
  <si>
    <t>'2023-12-15'</t>
  </si>
  <si>
    <t>'2023-12-16'</t>
  </si>
  <si>
    <t>'2023-12-18'</t>
  </si>
  <si>
    <t>'2023-12-19'</t>
  </si>
  <si>
    <t>'2023-12-25'</t>
  </si>
  <si>
    <t>'2023-12-30'</t>
  </si>
  <si>
    <t>'2024-01-02'</t>
  </si>
  <si>
    <t>'2024-01-03'</t>
  </si>
  <si>
    <t>'2024-01-06'</t>
  </si>
  <si>
    <t>'2024-01-07'</t>
  </si>
  <si>
    <t>'2024-01-08'</t>
  </si>
  <si>
    <t>'2024-01-10'</t>
  </si>
  <si>
    <t>'2024-01-11'</t>
  </si>
  <si>
    <t>'2024-01-12'</t>
  </si>
  <si>
    <t>GETDATE()</t>
  </si>
  <si>
    <t>'2023-12-07'</t>
  </si>
  <si>
    <t>'2023-12-20'</t>
  </si>
  <si>
    <t>'2024-01-17'</t>
  </si>
  <si>
    <t>'Tocar timbre al arribar.'</t>
  </si>
  <si>
    <t>'Llamar al llegar.'</t>
  </si>
  <si>
    <t>'Pasar por la mañana.'</t>
  </si>
  <si>
    <t>'-'</t>
  </si>
  <si>
    <t>'Reja Negra.'</t>
  </si>
  <si>
    <t>'Timbre de arriba.'</t>
  </si>
  <si>
    <t>product_id</t>
  </si>
  <si>
    <t>'2024-01-15'</t>
  </si>
  <si>
    <t>'2024-01-16'</t>
  </si>
  <si>
    <t>condition</t>
  </si>
  <si>
    <t>purchase_products</t>
  </si>
  <si>
    <t>purchase_id</t>
  </si>
  <si>
    <t>'0111082338'</t>
  </si>
  <si>
    <t>'0112568398'</t>
  </si>
  <si>
    <t>'9035384032'</t>
  </si>
  <si>
    <t>'9034528623'</t>
  </si>
  <si>
    <t>'7458511859'</t>
  </si>
  <si>
    <t>'7456401940'</t>
  </si>
  <si>
    <t>'3517151301'</t>
  </si>
  <si>
    <t>'3517965129'</t>
  </si>
  <si>
    <t>'4889567052'</t>
  </si>
  <si>
    <t>'4885094795'</t>
  </si>
  <si>
    <t>'3297268403'</t>
  </si>
  <si>
    <t>'3295645440'</t>
  </si>
  <si>
    <t>'5401479666'</t>
  </si>
  <si>
    <t>'5407805284'</t>
  </si>
  <si>
    <t>'2978826251'</t>
  </si>
  <si>
    <t>'2976676589'</t>
  </si>
  <si>
    <t>'9623769445'</t>
  </si>
  <si>
    <t>'9627570420'</t>
  </si>
  <si>
    <t>'5744028677'</t>
  </si>
  <si>
    <t>'5744769171'</t>
  </si>
  <si>
    <t>NULL</t>
  </si>
  <si>
    <t>'Bolígrafo Bic Cristal Punta Media 1mm Caja X 50 Unidades'</t>
  </si>
  <si>
    <t>'176589ff'</t>
  </si>
  <si>
    <t>'Abrochadora Brazo Largo Para Revistas'</t>
  </si>
  <si>
    <t>'dfc3902a'</t>
  </si>
  <si>
    <t>'Boligrafo bic crsital caja x 50 unidades trazo medio 1 mm. escritura continua la tinta fluye desde el primer contacto con el papel.  '</t>
  </si>
  <si>
    <t>'La abrochadora de brazo largo para revistas 330 mm es una herramienta que se utiliza para unir hojas de papel, folletos o revistas. Tiene un brazo largo que le permite abarcar una gran cantidad de papel, lo que la hace ideal para revistas y otros documentos de gran tamaño.'</t>
  </si>
  <si>
    <t>'https://http2.mlstatic.com/D_NQ_NP_635928-MLA47574733077_092021-O.webp'</t>
  </si>
  <si>
    <t>user_id</t>
  </si>
  <si>
    <t>users</t>
  </si>
  <si>
    <t>username</t>
  </si>
  <si>
    <t>password_hash</t>
  </si>
  <si>
    <t>'user'</t>
  </si>
  <si>
    <t>'admin'</t>
  </si>
  <si>
    <t>'Uriel'</t>
  </si>
  <si>
    <t>'Alloatti'</t>
  </si>
  <si>
    <t>user_rols</t>
  </si>
  <si>
    <t>rol_id</t>
  </si>
  <si>
    <t>email</t>
  </si>
  <si>
    <t>'ualloatti@asjservicios.com'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</si>
</sst>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u/>
      <sz val="11"/>
      <color theme="1"/>
      <name val="Calibri"/>
      <family val="2"/>
      <scheme val="minor"/>
    </font>
    <font>
      <sz val="10"/>
      <color rgb="FF111111"/>
      <name val="Roboto"/>
    </font>
    <font>
      <u/>
      <sz val="11"/>
      <color theme="10"/>
      <name val="Calibri"/>
      <family val="2"/>
      <scheme val="minor"/>
    </font>
    <font>
      <u/>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0" borderId="0" xfId="0" applyAlignment="1">
      <alignment horizontal="center"/>
    </xf>
    <xf numFmtId="0" fontId="0" fillId="0" borderId="0" xfId="0"/>
    <xf numFmtId="0" fontId="0" fillId="0" borderId="0" xfId="0" quotePrefix="1"/>
    <xf numFmtId="0" fontId="0" fillId="2" borderId="0" xfId="0" applyFill="1"/>
    <xf numFmtId="0" fontId="0" fillId="2" borderId="0" xfId="0" applyFill="1" applyAlignment="1">
      <alignment horizontal="center"/>
    </xf>
    <xf numFmtId="0" fontId="1" fillId="0" borderId="0" xfId="0" applyFont="1"/>
    <xf numFmtId="0" fontId="2" fillId="0" borderId="0" xfId="0" applyFont="1"/>
    <xf numFmtId="0" fontId="0" fillId="0" borderId="0" xfId="0" applyAlignment="1"/>
    <xf numFmtId="0" fontId="0" fillId="0" borderId="0" xfId="0" applyAlignment="1">
      <alignment horizontal="center"/>
    </xf>
    <xf numFmtId="0" fontId="0" fillId="2" borderId="0" xfId="0" applyFill="1" applyAlignment="1"/>
    <xf numFmtId="0" fontId="0" fillId="0" borderId="0" xfId="0" quotePrefix="1" applyAlignment="1"/>
    <xf numFmtId="14" fontId="0" fillId="0" borderId="0" xfId="0" applyNumberFormat="1"/>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4" fillId="0" borderId="0" xfId="1"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0"/>
  <sheetViews>
    <sheetView tabSelected="1" topLeftCell="A222" zoomScale="115" zoomScaleNormal="115" workbookViewId="0">
      <selection activeCell="L237" sqref="L237:L238"/>
    </sheetView>
  </sheetViews>
  <sheetFormatPr baseColWidth="10" defaultRowHeight="14.4"/>
  <cols>
    <col min="1" max="2" width="11.5546875" style="2"/>
    <col min="3" max="3" width="10.44140625" customWidth="1"/>
    <col min="4" max="4" width="10.44140625" style="8" customWidth="1"/>
    <col min="5" max="8" width="10.44140625" customWidth="1"/>
  </cols>
  <sheetData>
    <row r="1" spans="2:12" s="2" customFormat="1">
      <c r="D1" s="8"/>
    </row>
    <row r="2" spans="2:12" s="2" customFormat="1">
      <c r="D2" s="8"/>
    </row>
    <row r="3" spans="2:12" s="2" customFormat="1">
      <c r="D3" s="8"/>
    </row>
    <row r="4" spans="2:12" s="2" customFormat="1">
      <c r="D4" s="8"/>
    </row>
    <row r="5" spans="2:12" s="2" customFormat="1">
      <c r="D5" s="8"/>
    </row>
    <row r="6" spans="2:12" s="2" customFormat="1">
      <c r="B6" s="14" t="s">
        <v>184</v>
      </c>
      <c r="C6" s="14"/>
      <c r="D6" s="14"/>
      <c r="E6" s="14"/>
    </row>
    <row r="7" spans="2:12" s="2" customFormat="1">
      <c r="B7" s="2" t="s">
        <v>34</v>
      </c>
      <c r="C7" s="10" t="s">
        <v>4</v>
      </c>
      <c r="D7" s="8"/>
      <c r="E7" s="8" t="str">
        <f>CONCATENATE("INSERT INTO ",B6, " (",C7,") VALUES ")</f>
        <v xml:space="preserve">INSERT INTO countries (name) VALUES </v>
      </c>
    </row>
    <row r="8" spans="2:12" s="2" customFormat="1">
      <c r="B8" s="2">
        <v>1</v>
      </c>
      <c r="C8" s="2" t="s">
        <v>13</v>
      </c>
      <c r="D8" s="8"/>
      <c r="E8" s="2" t="str">
        <f>CONCATENATE("('",C8,"'),")</f>
        <v>('Argentina'),</v>
      </c>
    </row>
    <row r="9" spans="2:12" s="2" customFormat="1">
      <c r="B9" s="2">
        <v>2</v>
      </c>
      <c r="C9" s="2" t="s">
        <v>14</v>
      </c>
      <c r="D9" s="8"/>
      <c r="E9" s="2" t="str">
        <f t="shared" ref="E9:E11" si="0">CONCATENATE("('",C9,"'),")</f>
        <v>('Chile'),</v>
      </c>
    </row>
    <row r="10" spans="2:12" s="2" customFormat="1">
      <c r="B10" s="2">
        <v>3</v>
      </c>
      <c r="C10" s="2" t="s">
        <v>15</v>
      </c>
      <c r="D10" s="8"/>
      <c r="E10" s="2" t="str">
        <f t="shared" si="0"/>
        <v>('Uruguay'),</v>
      </c>
    </row>
    <row r="11" spans="2:12" s="2" customFormat="1">
      <c r="B11" s="2">
        <v>4</v>
      </c>
      <c r="C11" s="2" t="s">
        <v>16</v>
      </c>
      <c r="D11" s="8"/>
      <c r="E11" s="2" t="str">
        <f t="shared" si="0"/>
        <v>('Paraguay'),</v>
      </c>
      <c r="K11" s="3"/>
      <c r="L11" s="3"/>
    </row>
    <row r="12" spans="2:12" s="2" customFormat="1">
      <c r="D12" s="8"/>
    </row>
    <row r="13" spans="2:12" s="2" customFormat="1">
      <c r="B13" s="14" t="s">
        <v>0</v>
      </c>
      <c r="C13" s="14"/>
      <c r="D13" s="14"/>
      <c r="E13" s="14"/>
      <c r="F13" s="14"/>
    </row>
    <row r="14" spans="2:12" s="2" customFormat="1">
      <c r="B14" s="2" t="s">
        <v>34</v>
      </c>
      <c r="C14" s="5" t="s">
        <v>3</v>
      </c>
      <c r="D14" s="5" t="s">
        <v>4</v>
      </c>
      <c r="E14" s="1"/>
      <c r="F14" s="2" t="str">
        <f>CONCATENATE("INSERT INTO ",B13," (",B14,", ",C14,", ",D14,") VALUES")</f>
        <v>INSERT INTO provinces (id, country_id, name) VALUES</v>
      </c>
    </row>
    <row r="15" spans="2:12">
      <c r="B15" s="2">
        <v>1</v>
      </c>
      <c r="C15">
        <v>1</v>
      </c>
      <c r="D15" s="8" t="s">
        <v>55</v>
      </c>
      <c r="F15" t="str">
        <f>CONCATENATE("(",C15,", ",D15,"),")</f>
        <v>(1, 'Buenos Aires'),</v>
      </c>
    </row>
    <row r="16" spans="2:12">
      <c r="B16" s="2">
        <v>2</v>
      </c>
      <c r="C16">
        <v>1</v>
      </c>
      <c r="D16" s="8" t="s">
        <v>56</v>
      </c>
      <c r="F16" s="2" t="str">
        <f t="shared" ref="F16:F79" si="1">CONCATENATE("(",C16,", ",D16,"),")</f>
        <v>(1, 'Catamarca'),</v>
      </c>
    </row>
    <row r="17" spans="2:6">
      <c r="B17" s="2">
        <v>3</v>
      </c>
      <c r="C17">
        <v>1</v>
      </c>
      <c r="D17" s="8" t="s">
        <v>57</v>
      </c>
      <c r="F17" s="2" t="str">
        <f t="shared" si="1"/>
        <v>(1, 'Chaco'),</v>
      </c>
    </row>
    <row r="18" spans="2:6">
      <c r="B18" s="2">
        <v>4</v>
      </c>
      <c r="C18">
        <v>1</v>
      </c>
      <c r="D18" s="8" t="s">
        <v>58</v>
      </c>
      <c r="F18" s="2" t="str">
        <f t="shared" si="1"/>
        <v>(1, 'Chubut'),</v>
      </c>
    </row>
    <row r="19" spans="2:6">
      <c r="B19" s="2">
        <v>5</v>
      </c>
      <c r="C19">
        <v>1</v>
      </c>
      <c r="D19" s="8" t="s">
        <v>59</v>
      </c>
      <c r="F19" s="2" t="str">
        <f t="shared" si="1"/>
        <v>(1, 'Ciudad Autónoma de Buenos Aires'),</v>
      </c>
    </row>
    <row r="20" spans="2:6">
      <c r="B20" s="2">
        <v>6</v>
      </c>
      <c r="C20">
        <v>1</v>
      </c>
      <c r="D20" s="8" t="s">
        <v>38</v>
      </c>
      <c r="F20" s="2" t="str">
        <f t="shared" si="1"/>
        <v>(1, 'Córdoba'),</v>
      </c>
    </row>
    <row r="21" spans="2:6">
      <c r="B21" s="2">
        <v>7</v>
      </c>
      <c r="C21">
        <v>1</v>
      </c>
      <c r="D21" s="8" t="s">
        <v>60</v>
      </c>
      <c r="F21" s="2" t="str">
        <f t="shared" si="1"/>
        <v>(1, 'Corrientes'),</v>
      </c>
    </row>
    <row r="22" spans="2:6">
      <c r="B22" s="2">
        <v>8</v>
      </c>
      <c r="C22">
        <v>1</v>
      </c>
      <c r="D22" s="8" t="s">
        <v>61</v>
      </c>
      <c r="F22" s="2" t="str">
        <f t="shared" si="1"/>
        <v>(1, 'Entre Ríos'),</v>
      </c>
    </row>
    <row r="23" spans="2:6">
      <c r="B23" s="2">
        <v>9</v>
      </c>
      <c r="C23">
        <v>1</v>
      </c>
      <c r="D23" s="8" t="s">
        <v>62</v>
      </c>
      <c r="F23" s="2" t="str">
        <f t="shared" si="1"/>
        <v>(1, 'Formosa'),</v>
      </c>
    </row>
    <row r="24" spans="2:6">
      <c r="B24" s="2">
        <v>10</v>
      </c>
      <c r="C24">
        <v>1</v>
      </c>
      <c r="D24" s="8" t="s">
        <v>63</v>
      </c>
      <c r="F24" s="2" t="str">
        <f t="shared" si="1"/>
        <v>(1, 'Jujuy'),</v>
      </c>
    </row>
    <row r="25" spans="2:6">
      <c r="B25" s="2">
        <v>11</v>
      </c>
      <c r="C25">
        <v>1</v>
      </c>
      <c r="D25" s="8" t="s">
        <v>64</v>
      </c>
      <c r="F25" s="2" t="str">
        <f t="shared" si="1"/>
        <v>(1, 'La Pampa'),</v>
      </c>
    </row>
    <row r="26" spans="2:6">
      <c r="B26" s="2">
        <v>12</v>
      </c>
      <c r="C26">
        <v>1</v>
      </c>
      <c r="D26" s="8" t="s">
        <v>65</v>
      </c>
      <c r="F26" s="2" t="str">
        <f t="shared" si="1"/>
        <v>(1, 'La Rioja'),</v>
      </c>
    </row>
    <row r="27" spans="2:6">
      <c r="B27" s="2">
        <v>13</v>
      </c>
      <c r="C27">
        <v>1</v>
      </c>
      <c r="D27" s="8" t="s">
        <v>66</v>
      </c>
      <c r="F27" s="2" t="str">
        <f t="shared" si="1"/>
        <v>(1, 'Mendoza'),</v>
      </c>
    </row>
    <row r="28" spans="2:6">
      <c r="B28" s="2">
        <v>14</v>
      </c>
      <c r="C28">
        <v>1</v>
      </c>
      <c r="D28" s="8" t="s">
        <v>67</v>
      </c>
      <c r="F28" s="2" t="str">
        <f t="shared" si="1"/>
        <v>(1, 'Misiones'),</v>
      </c>
    </row>
    <row r="29" spans="2:6">
      <c r="B29" s="2">
        <v>15</v>
      </c>
      <c r="C29">
        <v>1</v>
      </c>
      <c r="D29" s="8" t="s">
        <v>68</v>
      </c>
      <c r="F29" s="2" t="str">
        <f t="shared" si="1"/>
        <v>(1, 'Neuquén'),</v>
      </c>
    </row>
    <row r="30" spans="2:6">
      <c r="B30" s="2">
        <v>16</v>
      </c>
      <c r="C30">
        <v>1</v>
      </c>
      <c r="D30" s="8" t="s">
        <v>69</v>
      </c>
      <c r="F30" s="2" t="str">
        <f t="shared" si="1"/>
        <v>(1, 'Río Negro'),</v>
      </c>
    </row>
    <row r="31" spans="2:6">
      <c r="B31" s="2">
        <v>17</v>
      </c>
      <c r="C31">
        <v>1</v>
      </c>
      <c r="D31" s="8" t="s">
        <v>70</v>
      </c>
      <c r="F31" s="2" t="str">
        <f t="shared" si="1"/>
        <v>(1, 'Salta'),</v>
      </c>
    </row>
    <row r="32" spans="2:6">
      <c r="B32" s="2">
        <v>18</v>
      </c>
      <c r="C32">
        <v>1</v>
      </c>
      <c r="D32" s="8" t="s">
        <v>71</v>
      </c>
      <c r="F32" s="2" t="str">
        <f t="shared" si="1"/>
        <v>(1, 'San Juan'),</v>
      </c>
    </row>
    <row r="33" spans="2:6">
      <c r="B33" s="2">
        <v>19</v>
      </c>
      <c r="C33">
        <v>1</v>
      </c>
      <c r="D33" s="8" t="s">
        <v>72</v>
      </c>
      <c r="F33" s="2" t="str">
        <f t="shared" si="1"/>
        <v>(1, 'San Luis'),</v>
      </c>
    </row>
    <row r="34" spans="2:6">
      <c r="B34" s="2">
        <v>20</v>
      </c>
      <c r="C34">
        <v>1</v>
      </c>
      <c r="D34" s="8" t="s">
        <v>73</v>
      </c>
      <c r="F34" s="2" t="str">
        <f t="shared" si="1"/>
        <v>(1, 'Santa Cruz'),</v>
      </c>
    </row>
    <row r="35" spans="2:6">
      <c r="B35" s="2">
        <v>21</v>
      </c>
      <c r="C35">
        <v>1</v>
      </c>
      <c r="D35" s="8" t="s">
        <v>74</v>
      </c>
      <c r="F35" s="2" t="str">
        <f t="shared" si="1"/>
        <v>(1, 'Santa Fe'),</v>
      </c>
    </row>
    <row r="36" spans="2:6">
      <c r="B36" s="2">
        <v>22</v>
      </c>
      <c r="C36">
        <v>1</v>
      </c>
      <c r="D36" s="8" t="s">
        <v>75</v>
      </c>
      <c r="F36" s="2" t="str">
        <f t="shared" si="1"/>
        <v>(1, 'Santiago del Estero'),</v>
      </c>
    </row>
    <row r="37" spans="2:6">
      <c r="B37" s="2">
        <v>23</v>
      </c>
      <c r="C37">
        <v>1</v>
      </c>
      <c r="D37" s="8" t="s">
        <v>76</v>
      </c>
      <c r="F37" s="2" t="str">
        <f t="shared" si="1"/>
        <v>(1, 'Tierra del Fuego'),</v>
      </c>
    </row>
    <row r="38" spans="2:6">
      <c r="B38" s="2">
        <v>24</v>
      </c>
      <c r="C38">
        <v>1</v>
      </c>
      <c r="D38" s="8" t="s">
        <v>77</v>
      </c>
      <c r="F38" s="2" t="str">
        <f t="shared" si="1"/>
        <v>(1, 'Tucumán'),</v>
      </c>
    </row>
    <row r="39" spans="2:6">
      <c r="B39" s="2">
        <v>25</v>
      </c>
      <c r="C39">
        <v>2</v>
      </c>
      <c r="D39" s="8" t="s">
        <v>78</v>
      </c>
      <c r="F39" s="2" t="str">
        <f t="shared" si="1"/>
        <v>(2, 'Antofagasta'),</v>
      </c>
    </row>
    <row r="40" spans="2:6">
      <c r="B40" s="2">
        <v>26</v>
      </c>
      <c r="C40">
        <v>2</v>
      </c>
      <c r="D40" s="8" t="s">
        <v>79</v>
      </c>
      <c r="F40" s="2" t="str">
        <f t="shared" si="1"/>
        <v>(2, 'Arica y Parinacota'),</v>
      </c>
    </row>
    <row r="41" spans="2:6">
      <c r="B41" s="2">
        <v>27</v>
      </c>
      <c r="C41">
        <v>2</v>
      </c>
      <c r="D41" s="8" t="s">
        <v>80</v>
      </c>
      <c r="F41" s="2" t="str">
        <f t="shared" si="1"/>
        <v>(2, 'Atacama'),</v>
      </c>
    </row>
    <row r="42" spans="2:6">
      <c r="B42" s="2">
        <v>28</v>
      </c>
      <c r="C42">
        <v>2</v>
      </c>
      <c r="D42" s="8" t="s">
        <v>81</v>
      </c>
      <c r="F42" s="2" t="str">
        <f t="shared" si="1"/>
        <v>(2, 'Aysén del General Carlos Ibáñez del Campo'),</v>
      </c>
    </row>
    <row r="43" spans="2:6">
      <c r="B43" s="2">
        <v>29</v>
      </c>
      <c r="C43">
        <v>2</v>
      </c>
      <c r="D43" s="8" t="s">
        <v>82</v>
      </c>
      <c r="F43" s="2" t="str">
        <f t="shared" si="1"/>
        <v>(2, 'Biobío'),</v>
      </c>
    </row>
    <row r="44" spans="2:6">
      <c r="B44" s="2">
        <v>30</v>
      </c>
      <c r="C44">
        <v>2</v>
      </c>
      <c r="D44" s="8" t="s">
        <v>83</v>
      </c>
      <c r="F44" s="2" t="str">
        <f t="shared" si="1"/>
        <v>(2, 'Coquimbo'),</v>
      </c>
    </row>
    <row r="45" spans="2:6">
      <c r="B45" s="2">
        <v>31</v>
      </c>
      <c r="C45">
        <v>2</v>
      </c>
      <c r="D45" s="8" t="s">
        <v>84</v>
      </c>
      <c r="F45" s="2" t="str">
        <f t="shared" si="1"/>
        <v>(2, 'La Araucanía'),</v>
      </c>
    </row>
    <row r="46" spans="2:6">
      <c r="B46" s="2">
        <v>32</v>
      </c>
      <c r="C46">
        <v>2</v>
      </c>
      <c r="D46" s="8" t="s">
        <v>85</v>
      </c>
      <c r="F46" s="2" t="str">
        <f t="shared" si="1"/>
        <v>(2, 'Libertador General Bernardo O Higgins'),</v>
      </c>
    </row>
    <row r="47" spans="2:6">
      <c r="B47" s="2">
        <v>33</v>
      </c>
      <c r="C47">
        <v>2</v>
      </c>
      <c r="D47" s="8" t="s">
        <v>86</v>
      </c>
      <c r="F47" s="2" t="str">
        <f t="shared" si="1"/>
        <v>(2, 'Los Lagos'),</v>
      </c>
    </row>
    <row r="48" spans="2:6">
      <c r="B48" s="2">
        <v>34</v>
      </c>
      <c r="C48">
        <v>2</v>
      </c>
      <c r="D48" s="8" t="s">
        <v>87</v>
      </c>
      <c r="F48" s="2" t="str">
        <f t="shared" si="1"/>
        <v>(2, 'Los Ríos'),</v>
      </c>
    </row>
    <row r="49" spans="2:6">
      <c r="B49" s="2">
        <v>35</v>
      </c>
      <c r="C49">
        <v>2</v>
      </c>
      <c r="D49" s="8" t="s">
        <v>88</v>
      </c>
      <c r="F49" s="2" t="str">
        <f t="shared" si="1"/>
        <v>(2, 'Magallanes'),</v>
      </c>
    </row>
    <row r="50" spans="2:6">
      <c r="B50" s="2">
        <v>36</v>
      </c>
      <c r="C50">
        <v>2</v>
      </c>
      <c r="D50" s="8" t="s">
        <v>89</v>
      </c>
      <c r="F50" s="2" t="str">
        <f t="shared" si="1"/>
        <v>(2, 'Maule'),</v>
      </c>
    </row>
    <row r="51" spans="2:6">
      <c r="B51" s="2">
        <v>37</v>
      </c>
      <c r="C51">
        <v>2</v>
      </c>
      <c r="D51" s="8" t="s">
        <v>36</v>
      </c>
      <c r="F51" s="2" t="str">
        <f t="shared" si="1"/>
        <v>(2, 'Santiago'),</v>
      </c>
    </row>
    <row r="52" spans="2:6">
      <c r="B52" s="2">
        <v>38</v>
      </c>
      <c r="C52">
        <v>2</v>
      </c>
      <c r="D52" s="8" t="s">
        <v>90</v>
      </c>
      <c r="F52" s="2" t="str">
        <f t="shared" si="1"/>
        <v>(2, 'Tarapacá'),</v>
      </c>
    </row>
    <row r="53" spans="2:6">
      <c r="B53" s="2">
        <v>39</v>
      </c>
      <c r="C53">
        <v>2</v>
      </c>
      <c r="D53" s="8" t="s">
        <v>91</v>
      </c>
      <c r="F53" s="2" t="str">
        <f t="shared" si="1"/>
        <v>(2, 'Valparaíso'),</v>
      </c>
    </row>
    <row r="54" spans="2:6">
      <c r="B54" s="2">
        <v>40</v>
      </c>
      <c r="C54">
        <v>3</v>
      </c>
      <c r="D54" s="8" t="s">
        <v>92</v>
      </c>
      <c r="F54" s="2" t="str">
        <f t="shared" si="1"/>
        <v>(3, 'Artigas'),</v>
      </c>
    </row>
    <row r="55" spans="2:6">
      <c r="B55" s="2">
        <v>41</v>
      </c>
      <c r="C55">
        <v>3</v>
      </c>
      <c r="D55" s="8" t="s">
        <v>93</v>
      </c>
      <c r="F55" s="2" t="str">
        <f t="shared" si="1"/>
        <v>(3, 'Canelones'),</v>
      </c>
    </row>
    <row r="56" spans="2:6">
      <c r="B56" s="2">
        <v>42</v>
      </c>
      <c r="C56">
        <v>3</v>
      </c>
      <c r="D56" s="8" t="s">
        <v>94</v>
      </c>
      <c r="F56" s="2" t="str">
        <f t="shared" si="1"/>
        <v>(3, 'Cerro Largo'),</v>
      </c>
    </row>
    <row r="57" spans="2:6">
      <c r="B57" s="2">
        <v>43</v>
      </c>
      <c r="C57">
        <v>3</v>
      </c>
      <c r="D57" s="8" t="s">
        <v>95</v>
      </c>
      <c r="F57" s="2" t="str">
        <f t="shared" si="1"/>
        <v>(3, 'Colonia'),</v>
      </c>
    </row>
    <row r="58" spans="2:6">
      <c r="B58" s="2">
        <v>44</v>
      </c>
      <c r="C58">
        <v>3</v>
      </c>
      <c r="D58" s="8" t="s">
        <v>96</v>
      </c>
      <c r="F58" s="2" t="str">
        <f t="shared" si="1"/>
        <v>(3, 'Durazno'),</v>
      </c>
    </row>
    <row r="59" spans="2:6">
      <c r="B59" s="2">
        <v>45</v>
      </c>
      <c r="C59">
        <v>3</v>
      </c>
      <c r="D59" s="8" t="s">
        <v>97</v>
      </c>
      <c r="F59" s="2" t="str">
        <f t="shared" si="1"/>
        <v>(3, 'Flores'),</v>
      </c>
    </row>
    <row r="60" spans="2:6">
      <c r="B60" s="2">
        <v>46</v>
      </c>
      <c r="C60">
        <v>3</v>
      </c>
      <c r="D60" s="8" t="s">
        <v>98</v>
      </c>
      <c r="F60" s="2" t="str">
        <f t="shared" si="1"/>
        <v>(3, 'Florida'),</v>
      </c>
    </row>
    <row r="61" spans="2:6">
      <c r="B61" s="2">
        <v>47</v>
      </c>
      <c r="C61">
        <v>3</v>
      </c>
      <c r="D61" s="8" t="s">
        <v>99</v>
      </c>
      <c r="F61" s="2" t="str">
        <f t="shared" si="1"/>
        <v>(3, 'Lavalleja'),</v>
      </c>
    </row>
    <row r="62" spans="2:6">
      <c r="B62" s="2">
        <v>48</v>
      </c>
      <c r="C62">
        <v>3</v>
      </c>
      <c r="D62" s="8" t="s">
        <v>100</v>
      </c>
      <c r="F62" s="2" t="str">
        <f t="shared" si="1"/>
        <v>(3, 'Maldonado'),</v>
      </c>
    </row>
    <row r="63" spans="2:6">
      <c r="B63" s="2">
        <v>49</v>
      </c>
      <c r="C63">
        <v>3</v>
      </c>
      <c r="D63" s="8" t="s">
        <v>40</v>
      </c>
      <c r="F63" s="2" t="str">
        <f t="shared" si="1"/>
        <v>(3, 'Montevideo'),</v>
      </c>
    </row>
    <row r="64" spans="2:6">
      <c r="B64" s="2">
        <v>50</v>
      </c>
      <c r="C64">
        <v>3</v>
      </c>
      <c r="D64" s="8" t="s">
        <v>101</v>
      </c>
      <c r="F64" s="2" t="str">
        <f t="shared" si="1"/>
        <v>(3, 'Paysandú'),</v>
      </c>
    </row>
    <row r="65" spans="2:6">
      <c r="B65" s="2">
        <v>51</v>
      </c>
      <c r="C65">
        <v>3</v>
      </c>
      <c r="D65" s="8" t="s">
        <v>69</v>
      </c>
      <c r="F65" s="2" t="str">
        <f t="shared" si="1"/>
        <v>(3, 'Río Negro'),</v>
      </c>
    </row>
    <row r="66" spans="2:6">
      <c r="B66" s="2">
        <v>52</v>
      </c>
      <c r="C66">
        <v>3</v>
      </c>
      <c r="D66" s="8" t="s">
        <v>102</v>
      </c>
      <c r="F66" s="2" t="str">
        <f t="shared" si="1"/>
        <v>(3, 'Rivera'),</v>
      </c>
    </row>
    <row r="67" spans="2:6">
      <c r="B67" s="2">
        <v>53</v>
      </c>
      <c r="C67">
        <v>3</v>
      </c>
      <c r="D67" s="8" t="s">
        <v>103</v>
      </c>
      <c r="F67" s="2" t="str">
        <f t="shared" si="1"/>
        <v>(3, 'Rocha'),</v>
      </c>
    </row>
    <row r="68" spans="2:6">
      <c r="B68" s="2">
        <v>54</v>
      </c>
      <c r="C68">
        <v>3</v>
      </c>
      <c r="D68" s="8" t="s">
        <v>104</v>
      </c>
      <c r="F68" s="2" t="str">
        <f t="shared" si="1"/>
        <v>(3, 'Salto'),</v>
      </c>
    </row>
    <row r="69" spans="2:6">
      <c r="B69" s="2">
        <v>55</v>
      </c>
      <c r="C69">
        <v>3</v>
      </c>
      <c r="D69" s="8" t="s">
        <v>105</v>
      </c>
      <c r="F69" s="2" t="str">
        <f t="shared" si="1"/>
        <v>(3, 'San José'),</v>
      </c>
    </row>
    <row r="70" spans="2:6">
      <c r="B70" s="2">
        <v>56</v>
      </c>
      <c r="C70">
        <v>3</v>
      </c>
      <c r="D70" s="8" t="s">
        <v>106</v>
      </c>
      <c r="F70" s="2" t="str">
        <f t="shared" si="1"/>
        <v>(3, 'Soriano'),</v>
      </c>
    </row>
    <row r="71" spans="2:6">
      <c r="B71" s="2">
        <v>57</v>
      </c>
      <c r="C71">
        <v>3</v>
      </c>
      <c r="D71" s="8" t="s">
        <v>107</v>
      </c>
      <c r="F71" s="2" t="str">
        <f t="shared" si="1"/>
        <v>(3, 'Tacuarembó'),</v>
      </c>
    </row>
    <row r="72" spans="2:6">
      <c r="B72" s="2">
        <v>58</v>
      </c>
      <c r="C72">
        <v>3</v>
      </c>
      <c r="D72" s="8" t="s">
        <v>108</v>
      </c>
      <c r="F72" s="2" t="str">
        <f t="shared" si="1"/>
        <v>(3, 'Treinta y Tres'),</v>
      </c>
    </row>
    <row r="73" spans="2:6">
      <c r="B73" s="2">
        <v>59</v>
      </c>
      <c r="C73">
        <v>4</v>
      </c>
      <c r="D73" s="8" t="s">
        <v>109</v>
      </c>
      <c r="F73" s="2" t="str">
        <f t="shared" si="1"/>
        <v>(4, 'Alto Paraguay'),</v>
      </c>
    </row>
    <row r="74" spans="2:6">
      <c r="B74" s="2">
        <v>60</v>
      </c>
      <c r="C74">
        <v>4</v>
      </c>
      <c r="D74" s="8" t="s">
        <v>110</v>
      </c>
      <c r="F74" s="2" t="str">
        <f t="shared" si="1"/>
        <v>(4, 'Alto Paraná'),</v>
      </c>
    </row>
    <row r="75" spans="2:6">
      <c r="B75" s="2">
        <v>61</v>
      </c>
      <c r="C75">
        <v>4</v>
      </c>
      <c r="D75" s="8" t="s">
        <v>111</v>
      </c>
      <c r="F75" s="2" t="str">
        <f t="shared" si="1"/>
        <v>(4, 'Amambay'),</v>
      </c>
    </row>
    <row r="76" spans="2:6">
      <c r="B76" s="2">
        <v>62</v>
      </c>
      <c r="C76">
        <v>4</v>
      </c>
      <c r="D76" s="8" t="s">
        <v>112</v>
      </c>
      <c r="F76" s="2" t="str">
        <f t="shared" si="1"/>
        <v>(4, 'Asunción'),</v>
      </c>
    </row>
    <row r="77" spans="2:6">
      <c r="B77" s="2">
        <v>63</v>
      </c>
      <c r="C77">
        <v>4</v>
      </c>
      <c r="D77" s="8" t="s">
        <v>113</v>
      </c>
      <c r="F77" s="2" t="str">
        <f t="shared" si="1"/>
        <v>(4, 'Boquerón'),</v>
      </c>
    </row>
    <row r="78" spans="2:6">
      <c r="B78" s="2">
        <v>64</v>
      </c>
      <c r="C78">
        <v>4</v>
      </c>
      <c r="D78" s="8" t="s">
        <v>114</v>
      </c>
      <c r="F78" s="2" t="str">
        <f t="shared" si="1"/>
        <v>(4, 'Caaguazú'),</v>
      </c>
    </row>
    <row r="79" spans="2:6">
      <c r="B79" s="2">
        <v>65</v>
      </c>
      <c r="C79">
        <v>4</v>
      </c>
      <c r="D79" s="8" t="s">
        <v>115</v>
      </c>
      <c r="F79" s="2" t="str">
        <f t="shared" si="1"/>
        <v>(4, 'Caazapá'),</v>
      </c>
    </row>
    <row r="80" spans="2:6">
      <c r="B80" s="2">
        <v>66</v>
      </c>
      <c r="C80">
        <v>4</v>
      </c>
      <c r="D80" s="8" t="s">
        <v>116</v>
      </c>
      <c r="F80" s="2" t="str">
        <f t="shared" ref="F80:F90" si="2">CONCATENATE("(",C80,", ",D80,"),")</f>
        <v>(4, 'Canindeyú'),</v>
      </c>
    </row>
    <row r="81" spans="2:6">
      <c r="B81" s="2">
        <v>67</v>
      </c>
      <c r="C81">
        <v>4</v>
      </c>
      <c r="D81" s="8" t="s">
        <v>117</v>
      </c>
      <c r="F81" s="2" t="str">
        <f t="shared" si="2"/>
        <v>(4, 'Central'),</v>
      </c>
    </row>
    <row r="82" spans="2:6">
      <c r="B82" s="2">
        <v>68</v>
      </c>
      <c r="C82">
        <v>4</v>
      </c>
      <c r="D82" s="8" t="s">
        <v>118</v>
      </c>
      <c r="F82" s="2" t="str">
        <f t="shared" si="2"/>
        <v>(4, 'Concepción'),</v>
      </c>
    </row>
    <row r="83" spans="2:6">
      <c r="B83" s="2">
        <v>69</v>
      </c>
      <c r="C83">
        <v>4</v>
      </c>
      <c r="D83" s="8" t="s">
        <v>119</v>
      </c>
      <c r="F83" s="2" t="str">
        <f t="shared" si="2"/>
        <v>(4, 'Cordillera'),</v>
      </c>
    </row>
    <row r="84" spans="2:6">
      <c r="B84" s="2">
        <v>70</v>
      </c>
      <c r="C84">
        <v>4</v>
      </c>
      <c r="D84" s="8" t="s">
        <v>120</v>
      </c>
      <c r="F84" s="2" t="str">
        <f t="shared" si="2"/>
        <v>(4, 'Guairá'),</v>
      </c>
    </row>
    <row r="85" spans="2:6">
      <c r="B85" s="2">
        <v>71</v>
      </c>
      <c r="C85">
        <v>4</v>
      </c>
      <c r="D85" s="8" t="s">
        <v>121</v>
      </c>
      <c r="F85" s="2" t="str">
        <f t="shared" si="2"/>
        <v>(4, 'Itapúa'),</v>
      </c>
    </row>
    <row r="86" spans="2:6">
      <c r="B86" s="2">
        <v>72</v>
      </c>
      <c r="C86">
        <v>4</v>
      </c>
      <c r="D86" s="8" t="s">
        <v>67</v>
      </c>
      <c r="F86" s="2" t="str">
        <f t="shared" si="2"/>
        <v>(4, 'Misiones'),</v>
      </c>
    </row>
    <row r="87" spans="2:6">
      <c r="B87" s="2">
        <v>73</v>
      </c>
      <c r="C87">
        <v>4</v>
      </c>
      <c r="D87" s="8" t="s">
        <v>122</v>
      </c>
      <c r="F87" s="2" t="str">
        <f t="shared" si="2"/>
        <v>(4, 'Ñeembucú'),</v>
      </c>
    </row>
    <row r="88" spans="2:6">
      <c r="B88" s="2">
        <v>74</v>
      </c>
      <c r="C88">
        <v>4</v>
      </c>
      <c r="D88" s="8" t="s">
        <v>123</v>
      </c>
      <c r="F88" s="2" t="str">
        <f t="shared" si="2"/>
        <v>(4, 'Paraguarí'),</v>
      </c>
    </row>
    <row r="89" spans="2:6">
      <c r="B89" s="2">
        <v>75</v>
      </c>
      <c r="C89">
        <v>4</v>
      </c>
      <c r="D89" s="8" t="s">
        <v>124</v>
      </c>
      <c r="F89" s="2" t="str">
        <f t="shared" si="2"/>
        <v>(4, 'Presidente Hayes'),</v>
      </c>
    </row>
    <row r="90" spans="2:6">
      <c r="B90" s="2">
        <v>76</v>
      </c>
      <c r="C90">
        <v>4</v>
      </c>
      <c r="D90" s="8" t="s">
        <v>125</v>
      </c>
      <c r="F90" s="2" t="str">
        <f t="shared" si="2"/>
        <v>(4, 'San Pedro'),</v>
      </c>
    </row>
    <row r="91" spans="2:6" s="2" customFormat="1">
      <c r="D91" s="8"/>
    </row>
    <row r="92" spans="2:6">
      <c r="B92" s="14" t="s">
        <v>1</v>
      </c>
      <c r="C92" s="14"/>
      <c r="D92" s="14"/>
      <c r="E92" s="14"/>
      <c r="F92" s="8"/>
    </row>
    <row r="93" spans="2:6" s="2" customFormat="1">
      <c r="B93" s="2" t="s">
        <v>34</v>
      </c>
      <c r="C93" s="5" t="s">
        <v>406</v>
      </c>
      <c r="D93" s="9"/>
      <c r="E93" s="8" t="str">
        <f>CONCATENATE("INSERT INTO ",B92, " (",C93,") VALUES ")</f>
        <v xml:space="preserve">INSERT INTO fiscal_condition (condition) VALUES </v>
      </c>
      <c r="F93" s="8"/>
    </row>
    <row r="94" spans="2:6">
      <c r="B94" s="2">
        <v>1</v>
      </c>
      <c r="C94" s="2" t="s">
        <v>126</v>
      </c>
      <c r="D94" s="8" t="s">
        <v>278</v>
      </c>
      <c r="E94" s="2" t="str">
        <f>CONCATENATE("(",C94,"),")</f>
        <v>('IVA Responsable Inscripto'),</v>
      </c>
      <c r="F94" s="2"/>
    </row>
    <row r="95" spans="2:6">
      <c r="B95" s="2">
        <v>2</v>
      </c>
      <c r="C95" s="2" t="s">
        <v>127</v>
      </c>
      <c r="D95" s="8" t="s">
        <v>278</v>
      </c>
      <c r="E95" s="2" t="str">
        <f t="shared" ref="E95:E107" si="3">CONCATENATE("(",C95,"),")</f>
        <v>('IVA Responsable no Inscripto'),</v>
      </c>
      <c r="F95" s="2"/>
    </row>
    <row r="96" spans="2:6">
      <c r="B96" s="2">
        <v>3</v>
      </c>
      <c r="C96" s="2" t="s">
        <v>128</v>
      </c>
      <c r="D96" s="8" t="s">
        <v>278</v>
      </c>
      <c r="E96" s="2" t="str">
        <f t="shared" si="3"/>
        <v>('IVA no Responsable'),</v>
      </c>
      <c r="F96" s="2"/>
    </row>
    <row r="97" spans="2:7">
      <c r="B97" s="2">
        <v>4</v>
      </c>
      <c r="C97" s="2" t="s">
        <v>129</v>
      </c>
      <c r="D97" s="8" t="s">
        <v>278</v>
      </c>
      <c r="E97" s="2" t="str">
        <f t="shared" si="3"/>
        <v>('IVA Sujeto Exento'),</v>
      </c>
      <c r="F97" s="2"/>
    </row>
    <row r="98" spans="2:7">
      <c r="B98" s="2">
        <v>5</v>
      </c>
      <c r="C98" s="2" t="s">
        <v>130</v>
      </c>
      <c r="D98" s="8" t="s">
        <v>278</v>
      </c>
      <c r="E98" s="2" t="str">
        <f t="shared" si="3"/>
        <v>('Consumidor Final'),</v>
      </c>
      <c r="F98" s="2"/>
    </row>
    <row r="99" spans="2:7">
      <c r="B99" s="2">
        <v>6</v>
      </c>
      <c r="C99" s="2" t="s">
        <v>131</v>
      </c>
      <c r="D99" s="8" t="s">
        <v>278</v>
      </c>
      <c r="E99" s="2" t="str">
        <f t="shared" si="3"/>
        <v>('Responsable Monotributo'),</v>
      </c>
      <c r="F99" s="2"/>
    </row>
    <row r="100" spans="2:7">
      <c r="B100" s="2">
        <v>7</v>
      </c>
      <c r="C100" s="2" t="s">
        <v>132</v>
      </c>
      <c r="D100" s="8" t="s">
        <v>278</v>
      </c>
      <c r="E100" s="2" t="str">
        <f t="shared" si="3"/>
        <v>('Sujeto no Categorizado'),</v>
      </c>
      <c r="F100" s="2"/>
    </row>
    <row r="101" spans="2:7">
      <c r="B101" s="2">
        <v>8</v>
      </c>
      <c r="C101" s="2" t="s">
        <v>133</v>
      </c>
      <c r="D101" s="8" t="s">
        <v>278</v>
      </c>
      <c r="E101" s="2" t="str">
        <f t="shared" si="3"/>
        <v>('Proveedor del Exterior'),</v>
      </c>
      <c r="F101" s="2"/>
    </row>
    <row r="102" spans="2:7">
      <c r="B102" s="2">
        <v>9</v>
      </c>
      <c r="C102" s="2" t="s">
        <v>134</v>
      </c>
      <c r="D102" s="8" t="s">
        <v>278</v>
      </c>
      <c r="E102" s="2" t="str">
        <f t="shared" si="3"/>
        <v>('Cliente del Exterior'),</v>
      </c>
      <c r="F102" s="2"/>
    </row>
    <row r="103" spans="2:7">
      <c r="B103" s="2">
        <v>10</v>
      </c>
      <c r="C103" s="3" t="s">
        <v>181</v>
      </c>
      <c r="D103" s="8" t="s">
        <v>278</v>
      </c>
      <c r="E103" s="2" t="str">
        <f t="shared" si="3"/>
        <v>('IVA Liberado'),</v>
      </c>
      <c r="F103" s="2"/>
    </row>
    <row r="104" spans="2:7">
      <c r="B104" s="2">
        <v>11</v>
      </c>
      <c r="C104" s="3" t="s">
        <v>182</v>
      </c>
      <c r="D104" s="8" t="s">
        <v>278</v>
      </c>
      <c r="E104" s="2" t="str">
        <f t="shared" si="3"/>
        <v>('IVA Responsable Inscripto, Agente de Percepción'),</v>
      </c>
      <c r="F104" s="2"/>
    </row>
    <row r="105" spans="2:7">
      <c r="B105" s="2">
        <v>12</v>
      </c>
      <c r="C105" s="2" t="s">
        <v>135</v>
      </c>
      <c r="D105" s="8" t="s">
        <v>278</v>
      </c>
      <c r="E105" s="2" t="str">
        <f t="shared" si="3"/>
        <v>('Pequeño Contribuyente Eventual'),</v>
      </c>
      <c r="F105" s="2"/>
    </row>
    <row r="106" spans="2:7">
      <c r="B106" s="2">
        <v>13</v>
      </c>
      <c r="C106" s="2" t="s">
        <v>136</v>
      </c>
      <c r="D106" s="8" t="s">
        <v>278</v>
      </c>
      <c r="E106" s="2" t="str">
        <f t="shared" si="3"/>
        <v>('Monotributista Social'),</v>
      </c>
      <c r="F106" s="2"/>
    </row>
    <row r="107" spans="2:7">
      <c r="B107" s="2">
        <v>14</v>
      </c>
      <c r="C107" s="2" t="s">
        <v>137</v>
      </c>
      <c r="D107" s="8" t="s">
        <v>278</v>
      </c>
      <c r="E107" s="2" t="str">
        <f t="shared" si="3"/>
        <v>('Pequeño Contribuyente Eventual Social'),</v>
      </c>
      <c r="F107" s="2"/>
    </row>
    <row r="109" spans="2:7">
      <c r="B109" s="14" t="s">
        <v>2</v>
      </c>
      <c r="C109" s="14"/>
      <c r="D109" s="14"/>
      <c r="E109" s="14"/>
      <c r="F109" s="14"/>
      <c r="G109" s="14"/>
    </row>
    <row r="110" spans="2:7" s="2" customFormat="1">
      <c r="B110" s="2" t="s">
        <v>34</v>
      </c>
      <c r="C110" s="5" t="s">
        <v>2</v>
      </c>
      <c r="D110" s="4" t="s">
        <v>240</v>
      </c>
      <c r="E110" s="4" t="s">
        <v>326</v>
      </c>
      <c r="G110" s="2" t="str">
        <f>CONCATENATE("INSERT INTO ",$B$109," (",C110,", ",D110,", ",E110,") VALUES ")</f>
        <v xml:space="preserve">INSERT INTO sector (sector, created_at, is_available) VALUES </v>
      </c>
    </row>
    <row r="111" spans="2:7">
      <c r="B111" s="2">
        <v>1</v>
      </c>
      <c r="C111" s="2" t="s">
        <v>138</v>
      </c>
      <c r="D111" s="12" t="s">
        <v>370</v>
      </c>
      <c r="E111" s="2">
        <v>1</v>
      </c>
      <c r="G111" t="str">
        <f>CONCATENATE("(",C111,", ", D111,", ", E111,"),")</f>
        <v>('Tecnología', '2023-11-12', 1),</v>
      </c>
    </row>
    <row r="112" spans="2:7">
      <c r="B112" s="2">
        <v>2</v>
      </c>
      <c r="C112" s="2" t="s">
        <v>139</v>
      </c>
      <c r="D112" s="2" t="s">
        <v>371</v>
      </c>
      <c r="E112" s="2">
        <v>1</v>
      </c>
      <c r="G112" s="2" t="str">
        <f t="shared" ref="G112:G113" si="4">CONCATENATE("(",C112,", ", D112,", ", E112,"),")</f>
        <v>('Repuestos', '2023-11-16', 1),</v>
      </c>
    </row>
    <row r="113" spans="2:7">
      <c r="B113" s="2">
        <v>3</v>
      </c>
      <c r="C113" s="2" t="s">
        <v>274</v>
      </c>
      <c r="D113" s="2" t="s">
        <v>372</v>
      </c>
      <c r="E113" s="2">
        <v>1</v>
      </c>
      <c r="G113" s="2" t="str">
        <f t="shared" si="4"/>
        <v>('Oficina', '2023-11-17', 1),</v>
      </c>
    </row>
    <row r="116" spans="2:7">
      <c r="B116" s="14" t="s">
        <v>185</v>
      </c>
      <c r="C116" s="14"/>
      <c r="D116" s="14"/>
      <c r="E116" s="14"/>
      <c r="F116" s="14"/>
      <c r="G116" s="14"/>
    </row>
    <row r="117" spans="2:7" s="2" customFormat="1">
      <c r="B117" s="2" t="s">
        <v>34</v>
      </c>
      <c r="C117" s="5" t="s">
        <v>324</v>
      </c>
      <c r="D117" s="4" t="s">
        <v>240</v>
      </c>
      <c r="E117" s="4" t="s">
        <v>326</v>
      </c>
      <c r="F117" s="8"/>
      <c r="G117" s="2" t="str">
        <f>CONCATENATE("INSERT INTO ",$B$116," (",C117,", ",D117,", ",E117,") VALUES")</f>
        <v>INSERT INTO categories (category, created_at, is_available) VALUES</v>
      </c>
    </row>
    <row r="118" spans="2:7">
      <c r="B118" s="2">
        <v>1</v>
      </c>
      <c r="C118" s="2" t="s">
        <v>140</v>
      </c>
      <c r="D118" s="12" t="s">
        <v>370</v>
      </c>
      <c r="E118" s="2">
        <v>1</v>
      </c>
      <c r="G118" s="2" t="str">
        <f>CONCATENATE("(",C118,", ", D118,", ", E118,"),")</f>
        <v>('Notebooks', '2023-11-12', 1),</v>
      </c>
    </row>
    <row r="119" spans="2:7">
      <c r="B119" s="2">
        <v>2</v>
      </c>
      <c r="C119" s="2" t="s">
        <v>141</v>
      </c>
      <c r="D119" s="2" t="s">
        <v>371</v>
      </c>
      <c r="E119" s="2">
        <v>1</v>
      </c>
      <c r="G119" s="2" t="str">
        <f t="shared" ref="G119:G124" si="5">CONCATENATE("(",C119,", ", D119,", ", E119,"),")</f>
        <v>('Celulares', '2023-11-16', 1),</v>
      </c>
    </row>
    <row r="120" spans="2:7">
      <c r="B120" s="2">
        <v>3</v>
      </c>
      <c r="C120" s="2" t="s">
        <v>142</v>
      </c>
      <c r="D120" s="2" t="s">
        <v>372</v>
      </c>
      <c r="E120" s="2">
        <v>1</v>
      </c>
      <c r="G120" s="2" t="str">
        <f t="shared" si="5"/>
        <v>('Impresoras', '2023-11-17', 1),</v>
      </c>
    </row>
    <row r="121" spans="2:7">
      <c r="B121" s="2">
        <v>4</v>
      </c>
      <c r="C121" s="2" t="s">
        <v>143</v>
      </c>
      <c r="D121" s="2" t="s">
        <v>373</v>
      </c>
      <c r="E121" s="2">
        <v>1</v>
      </c>
      <c r="G121" s="2" t="str">
        <f t="shared" si="5"/>
        <v>('Tintas de impresoras', '2023-11-19', 1),</v>
      </c>
    </row>
    <row r="122" spans="2:7">
      <c r="B122" s="2">
        <v>5</v>
      </c>
      <c r="C122" s="2" t="s">
        <v>144</v>
      </c>
      <c r="D122" s="2" t="s">
        <v>373</v>
      </c>
      <c r="E122" s="2">
        <v>1</v>
      </c>
      <c r="G122" s="2" t="str">
        <f t="shared" si="5"/>
        <v>('Pequeños', '2023-11-19', 1),</v>
      </c>
    </row>
    <row r="123" spans="2:7">
      <c r="B123" s="2">
        <v>6</v>
      </c>
      <c r="C123" s="2" t="s">
        <v>145</v>
      </c>
      <c r="D123" s="2" t="s">
        <v>374</v>
      </c>
      <c r="E123" s="2">
        <v>1</v>
      </c>
      <c r="G123" s="2" t="str">
        <f t="shared" si="5"/>
        <v>('Audio', '2023-11-24', 1),</v>
      </c>
    </row>
    <row r="124" spans="2:7">
      <c r="B124" s="2">
        <v>7</v>
      </c>
      <c r="C124" s="2" t="s">
        <v>277</v>
      </c>
      <c r="D124" s="2" t="s">
        <v>374</v>
      </c>
      <c r="E124" s="2">
        <v>1</v>
      </c>
      <c r="G124" s="2" t="str">
        <f t="shared" si="5"/>
        <v>('Sillas de escritorio', '2023-11-24', 1),</v>
      </c>
    </row>
    <row r="125" spans="2:7">
      <c r="C125" s="2"/>
      <c r="G125" s="2"/>
    </row>
    <row r="126" spans="2:7" s="2" customFormat="1">
      <c r="D126" s="8"/>
    </row>
    <row r="127" spans="2:7" s="2" customFormat="1">
      <c r="B127" s="14" t="s">
        <v>7</v>
      </c>
      <c r="C127" s="14"/>
      <c r="D127" s="14"/>
      <c r="E127" s="14"/>
      <c r="F127" s="14"/>
    </row>
    <row r="128" spans="2:7">
      <c r="B128" s="2" t="s">
        <v>34</v>
      </c>
      <c r="C128" s="4" t="s">
        <v>5</v>
      </c>
      <c r="D128" s="10" t="s">
        <v>6</v>
      </c>
      <c r="F128" s="2" t="str">
        <f>CONCATENATE("INSERT INTO ",B127," (",C128,", ",D128,") VALUES")</f>
        <v>INSERT INTO phones (country_code, number) VALUES</v>
      </c>
    </row>
    <row r="129" spans="2:6">
      <c r="B129" s="2">
        <v>1</v>
      </c>
      <c r="C129">
        <v>54</v>
      </c>
      <c r="D129" s="8" t="s">
        <v>409</v>
      </c>
      <c r="F129" s="6" t="str">
        <f>CONCATENATE("(",C129,", ",D129,"),")</f>
        <v>(54, '0111082338'),</v>
      </c>
    </row>
    <row r="130" spans="2:6">
      <c r="B130" s="2">
        <v>2</v>
      </c>
      <c r="C130">
        <v>54</v>
      </c>
      <c r="D130" s="8" t="s">
        <v>410</v>
      </c>
      <c r="F130" s="2" t="str">
        <f t="shared" ref="F130:F148" si="6">CONCATENATE("(",C130,", ",D130,"),")</f>
        <v>(54, '0112568398'),</v>
      </c>
    </row>
    <row r="131" spans="2:6">
      <c r="B131" s="2">
        <v>3</v>
      </c>
      <c r="C131">
        <v>56</v>
      </c>
      <c r="D131" s="8" t="s">
        <v>411</v>
      </c>
      <c r="F131" s="2" t="str">
        <f t="shared" si="6"/>
        <v>(56, '9035384032'),</v>
      </c>
    </row>
    <row r="132" spans="2:6">
      <c r="B132" s="2">
        <v>4</v>
      </c>
      <c r="C132">
        <v>56</v>
      </c>
      <c r="D132" s="8" t="s">
        <v>412</v>
      </c>
      <c r="F132" s="2" t="str">
        <f t="shared" si="6"/>
        <v>(56, '9034528623'),</v>
      </c>
    </row>
    <row r="133" spans="2:6">
      <c r="B133" s="2">
        <v>5</v>
      </c>
      <c r="C133">
        <v>595</v>
      </c>
      <c r="D133" s="8" t="s">
        <v>413</v>
      </c>
      <c r="F133" s="2" t="str">
        <f t="shared" si="6"/>
        <v>(595, '7458511859'),</v>
      </c>
    </row>
    <row r="134" spans="2:6">
      <c r="B134" s="2">
        <v>6</v>
      </c>
      <c r="C134">
        <v>595</v>
      </c>
      <c r="D134" s="8" t="s">
        <v>414</v>
      </c>
      <c r="F134" s="2" t="str">
        <f t="shared" si="6"/>
        <v>(595, '7456401940'),</v>
      </c>
    </row>
    <row r="135" spans="2:6">
      <c r="B135" s="2">
        <v>7</v>
      </c>
      <c r="C135">
        <v>54</v>
      </c>
      <c r="D135" s="8" t="s">
        <v>415</v>
      </c>
      <c r="F135" s="2" t="str">
        <f t="shared" si="6"/>
        <v>(54, '3517151301'),</v>
      </c>
    </row>
    <row r="136" spans="2:6">
      <c r="B136" s="2">
        <v>8</v>
      </c>
      <c r="C136">
        <v>54</v>
      </c>
      <c r="D136" s="8" t="s">
        <v>416</v>
      </c>
      <c r="F136" s="2" t="str">
        <f t="shared" si="6"/>
        <v>(54, '3517965129'),</v>
      </c>
    </row>
    <row r="137" spans="2:6">
      <c r="B137" s="2">
        <v>9</v>
      </c>
      <c r="C137">
        <v>54</v>
      </c>
      <c r="D137" s="8" t="s">
        <v>417</v>
      </c>
      <c r="F137" s="2" t="str">
        <f t="shared" si="6"/>
        <v>(54, '4889567052'),</v>
      </c>
    </row>
    <row r="138" spans="2:6">
      <c r="B138" s="2">
        <v>10</v>
      </c>
      <c r="C138">
        <v>54</v>
      </c>
      <c r="D138" s="8" t="s">
        <v>418</v>
      </c>
      <c r="F138" s="2" t="str">
        <f t="shared" si="6"/>
        <v>(54, '4885094795'),</v>
      </c>
    </row>
    <row r="139" spans="2:6">
      <c r="B139" s="2">
        <v>11</v>
      </c>
      <c r="C139">
        <v>598</v>
      </c>
      <c r="D139" s="8" t="s">
        <v>419</v>
      </c>
      <c r="F139" s="2" t="str">
        <f t="shared" si="6"/>
        <v>(598, '3297268403'),</v>
      </c>
    </row>
    <row r="140" spans="2:6">
      <c r="B140" s="2">
        <v>12</v>
      </c>
      <c r="C140">
        <v>598</v>
      </c>
      <c r="D140" s="8" t="s">
        <v>420</v>
      </c>
      <c r="F140" s="2" t="str">
        <f t="shared" si="6"/>
        <v>(598, '3295645440'),</v>
      </c>
    </row>
    <row r="141" spans="2:6">
      <c r="B141" s="2">
        <v>13</v>
      </c>
      <c r="C141">
        <v>54</v>
      </c>
      <c r="D141" s="8" t="s">
        <v>421</v>
      </c>
      <c r="F141" s="2" t="str">
        <f t="shared" si="6"/>
        <v>(54, '5401479666'),</v>
      </c>
    </row>
    <row r="142" spans="2:6">
      <c r="B142" s="2">
        <v>14</v>
      </c>
      <c r="C142">
        <v>54</v>
      </c>
      <c r="D142" s="8" t="s">
        <v>422</v>
      </c>
      <c r="F142" s="2" t="str">
        <f t="shared" si="6"/>
        <v>(54, '5407805284'),</v>
      </c>
    </row>
    <row r="143" spans="2:6">
      <c r="B143" s="2">
        <v>15</v>
      </c>
      <c r="C143">
        <v>56</v>
      </c>
      <c r="D143" s="8" t="s">
        <v>423</v>
      </c>
      <c r="F143" s="2" t="str">
        <f t="shared" si="6"/>
        <v>(56, '2978826251'),</v>
      </c>
    </row>
    <row r="144" spans="2:6">
      <c r="B144" s="2">
        <v>16</v>
      </c>
      <c r="C144">
        <v>56</v>
      </c>
      <c r="D144" s="8" t="s">
        <v>424</v>
      </c>
      <c r="F144" s="2" t="str">
        <f t="shared" si="6"/>
        <v>(56, '2976676589'),</v>
      </c>
    </row>
    <row r="145" spans="1:9">
      <c r="B145" s="2">
        <v>17</v>
      </c>
      <c r="C145">
        <v>54</v>
      </c>
      <c r="D145" s="8" t="s">
        <v>425</v>
      </c>
      <c r="F145" s="2" t="str">
        <f t="shared" si="6"/>
        <v>(54, '9623769445'),</v>
      </c>
    </row>
    <row r="146" spans="1:9">
      <c r="B146" s="2">
        <v>18</v>
      </c>
      <c r="C146">
        <v>54</v>
      </c>
      <c r="D146" s="8" t="s">
        <v>426</v>
      </c>
      <c r="F146" s="2" t="str">
        <f t="shared" si="6"/>
        <v>(54, '9627570420'),</v>
      </c>
    </row>
    <row r="147" spans="1:9">
      <c r="B147" s="2">
        <v>19</v>
      </c>
      <c r="C147">
        <v>595</v>
      </c>
      <c r="D147" s="8" t="s">
        <v>427</v>
      </c>
      <c r="F147" s="2" t="str">
        <f t="shared" si="6"/>
        <v>(595, '5744028677'),</v>
      </c>
    </row>
    <row r="148" spans="1:9">
      <c r="B148" s="2">
        <v>20</v>
      </c>
      <c r="C148">
        <v>595</v>
      </c>
      <c r="D148" s="8" t="s">
        <v>428</v>
      </c>
      <c r="F148" s="2" t="str">
        <f t="shared" si="6"/>
        <v>(595, '5744769171'),</v>
      </c>
    </row>
    <row r="151" spans="1:9">
      <c r="B151" s="14" t="s">
        <v>12</v>
      </c>
      <c r="C151" s="14"/>
      <c r="D151" s="14"/>
      <c r="E151" s="14"/>
      <c r="F151" s="14"/>
      <c r="G151" s="14"/>
      <c r="H151" s="14"/>
      <c r="I151" s="14"/>
    </row>
    <row r="152" spans="1:9">
      <c r="B152" s="2" t="s">
        <v>34</v>
      </c>
      <c r="C152" s="4" t="s">
        <v>4</v>
      </c>
      <c r="D152" s="10" t="s">
        <v>8</v>
      </c>
      <c r="E152" s="4" t="s">
        <v>9</v>
      </c>
      <c r="F152" s="4" t="s">
        <v>10</v>
      </c>
      <c r="G152" s="4" t="s">
        <v>11</v>
      </c>
      <c r="I152" s="2" t="str">
        <f>CONCATENATE("INSERT INTO ",$B$151," (",$C$152,", ",$D$152,", ",$E$152,", ",$F$152,", ",$G$152,") VALUES ")</f>
        <v xml:space="preserve">INSERT INTO contacts (name, surname, mail, phone_id, rol) VALUES </v>
      </c>
    </row>
    <row r="153" spans="1:9">
      <c r="A153" s="2" t="s">
        <v>18</v>
      </c>
      <c r="B153" s="2">
        <v>1</v>
      </c>
      <c r="C153" s="2" t="s">
        <v>146</v>
      </c>
      <c r="D153" s="8" t="s">
        <v>147</v>
      </c>
      <c r="E153" s="2" t="s">
        <v>148</v>
      </c>
      <c r="F153">
        <v>1</v>
      </c>
      <c r="G153" s="2" t="s">
        <v>176</v>
      </c>
      <c r="I153" s="2" t="str">
        <f>CONCATENATE("(",C153,", ",D153,", ",E153,", ",F153,", ",G153,"),")</f>
        <v>('Wilmette', 'Greenroa', 'wgreenroa0@scientificamerican.com', 1, 'Gerente de compras'),</v>
      </c>
    </row>
    <row r="154" spans="1:9">
      <c r="A154" s="2" t="s">
        <v>19</v>
      </c>
      <c r="B154" s="2">
        <v>2</v>
      </c>
      <c r="C154" s="2" t="s">
        <v>149</v>
      </c>
      <c r="D154" s="8" t="s">
        <v>150</v>
      </c>
      <c r="E154" s="2" t="s">
        <v>151</v>
      </c>
      <c r="F154">
        <v>3</v>
      </c>
      <c r="G154" s="2" t="s">
        <v>177</v>
      </c>
      <c r="I154" s="2" t="str">
        <f t="shared" ref="I154:I162" si="7">CONCATENATE("(",C154,", ",D154,", ",E154,", ",F154,", ",G154,"),")</f>
        <v>('Bebe', 'Pedrazzi', 'bpedrazzi1@so-net.ne.jp', 3, 'Encargado de compras'),</v>
      </c>
    </row>
    <row r="155" spans="1:9">
      <c r="A155" s="2" t="s">
        <v>20</v>
      </c>
      <c r="B155" s="2">
        <v>3</v>
      </c>
      <c r="C155" s="2" t="s">
        <v>152</v>
      </c>
      <c r="D155" s="8" t="s">
        <v>153</v>
      </c>
      <c r="E155" s="2" t="s">
        <v>154</v>
      </c>
      <c r="F155">
        <v>5</v>
      </c>
      <c r="G155" s="2" t="s">
        <v>178</v>
      </c>
      <c r="I155" s="2" t="str">
        <f t="shared" si="7"/>
        <v>('Tony', 'Shadbolt', 'tshadbolt2@issuu.com', 5, 'Gerente'),</v>
      </c>
    </row>
    <row r="156" spans="1:9">
      <c r="A156" s="2" t="s">
        <v>18</v>
      </c>
      <c r="B156" s="2">
        <v>4</v>
      </c>
      <c r="C156" s="2" t="s">
        <v>155</v>
      </c>
      <c r="D156" s="8" t="s">
        <v>156</v>
      </c>
      <c r="E156" s="2" t="s">
        <v>157</v>
      </c>
      <c r="F156">
        <v>7</v>
      </c>
      <c r="G156" s="2" t="s">
        <v>179</v>
      </c>
      <c r="I156" s="2" t="str">
        <f t="shared" si="7"/>
        <v>('Doug', 'Frankema', 'dfrankema3@mozilla.com', 7, 'Contador'),</v>
      </c>
    </row>
    <row r="157" spans="1:9">
      <c r="A157" s="2" t="s">
        <v>18</v>
      </c>
      <c r="B157" s="2">
        <v>5</v>
      </c>
      <c r="C157" s="2" t="s">
        <v>158</v>
      </c>
      <c r="D157" s="8" t="s">
        <v>159</v>
      </c>
      <c r="E157" s="2" t="s">
        <v>160</v>
      </c>
      <c r="F157">
        <v>9</v>
      </c>
      <c r="G157" s="2" t="s">
        <v>177</v>
      </c>
      <c r="I157" s="2" t="str">
        <f t="shared" si="7"/>
        <v>('Consalve', 'Sibborn', 'csibborn4@pagesperso-orange.fr', 9, 'Encargado de compras'),</v>
      </c>
    </row>
    <row r="158" spans="1:9">
      <c r="A158" s="2" t="s">
        <v>21</v>
      </c>
      <c r="B158" s="2">
        <v>6</v>
      </c>
      <c r="C158" s="2" t="s">
        <v>161</v>
      </c>
      <c r="D158" s="8" t="s">
        <v>162</v>
      </c>
      <c r="E158" s="2" t="s">
        <v>163</v>
      </c>
      <c r="F158">
        <v>11</v>
      </c>
      <c r="G158" s="2" t="s">
        <v>176</v>
      </c>
      <c r="I158" s="2" t="str">
        <f t="shared" si="7"/>
        <v>('Bruis', 'Belcham', 'bbelcham5@latimes.com', 11, 'Gerente de compras'),</v>
      </c>
    </row>
    <row r="159" spans="1:9">
      <c r="A159" s="2" t="s">
        <v>18</v>
      </c>
      <c r="B159" s="2">
        <v>7</v>
      </c>
      <c r="C159" s="2" t="s">
        <v>164</v>
      </c>
      <c r="D159" s="8" t="s">
        <v>165</v>
      </c>
      <c r="E159" s="2" t="s">
        <v>166</v>
      </c>
      <c r="F159">
        <v>13</v>
      </c>
      <c r="G159" s="2" t="s">
        <v>176</v>
      </c>
      <c r="I159" s="2" t="str">
        <f t="shared" si="7"/>
        <v>('Jedd', 'Jacquemot', 'jjacquemot6@ovh.net', 13, 'Gerente de compras'),</v>
      </c>
    </row>
    <row r="160" spans="1:9">
      <c r="A160" s="2" t="s">
        <v>19</v>
      </c>
      <c r="B160" s="2">
        <v>8</v>
      </c>
      <c r="C160" s="2" t="s">
        <v>167</v>
      </c>
      <c r="D160" s="8" t="s">
        <v>168</v>
      </c>
      <c r="E160" s="2" t="s">
        <v>169</v>
      </c>
      <c r="F160">
        <v>15</v>
      </c>
      <c r="G160" s="2" t="s">
        <v>177</v>
      </c>
      <c r="I160" s="2" t="str">
        <f t="shared" si="7"/>
        <v>('Filbert', 'Pikett', 'fpikett7@rakuten.co.jp', 15, 'Encargado de compras'),</v>
      </c>
    </row>
    <row r="161" spans="1:12">
      <c r="A161" s="2" t="s">
        <v>18</v>
      </c>
      <c r="B161" s="2">
        <v>9</v>
      </c>
      <c r="C161" s="2" t="s">
        <v>170</v>
      </c>
      <c r="D161" s="8" t="s">
        <v>171</v>
      </c>
      <c r="E161" s="2" t="s">
        <v>172</v>
      </c>
      <c r="F161">
        <v>17</v>
      </c>
      <c r="G161" s="2" t="s">
        <v>180</v>
      </c>
      <c r="I161" s="2" t="str">
        <f t="shared" si="7"/>
        <v>('Conway', 'Bredbury', 'cbredbury8@aol.com', 17, 'Dueño'),</v>
      </c>
    </row>
    <row r="162" spans="1:12">
      <c r="A162" s="2" t="s">
        <v>20</v>
      </c>
      <c r="B162" s="2">
        <v>10</v>
      </c>
      <c r="C162" s="2" t="s">
        <v>173</v>
      </c>
      <c r="D162" s="8" t="s">
        <v>174</v>
      </c>
      <c r="E162" s="2" t="s">
        <v>175</v>
      </c>
      <c r="F162">
        <v>19</v>
      </c>
      <c r="G162" s="2" t="s">
        <v>178</v>
      </c>
      <c r="I162" s="2" t="str">
        <f t="shared" si="7"/>
        <v>('Kathy', 'Hosier', 'khosier9@google.com.hk', 19, 'Gerente'),</v>
      </c>
    </row>
    <row r="165" spans="1:12">
      <c r="B165" s="14" t="s">
        <v>17</v>
      </c>
      <c r="C165" s="14"/>
      <c r="D165" s="14"/>
      <c r="E165" s="14"/>
      <c r="F165" s="14"/>
      <c r="G165" s="14"/>
      <c r="H165" s="14"/>
      <c r="I165" s="14"/>
    </row>
    <row r="166" spans="1:12">
      <c r="B166" s="2" t="s">
        <v>34</v>
      </c>
      <c r="C166" s="4" t="s">
        <v>17</v>
      </c>
      <c r="D166" s="10" t="s">
        <v>6</v>
      </c>
      <c r="E166" s="4" t="s">
        <v>183</v>
      </c>
      <c r="F166" s="4" t="s">
        <v>22</v>
      </c>
      <c r="G166" s="4" t="s">
        <v>23</v>
      </c>
      <c r="I166" t="str">
        <f>CONCATENATE("INSERT INTO ",B165," (",C166,", ",D166,", ",E166,", ",F166, ", ",G166,") VALUES ")</f>
        <v xml:space="preserve">INSERT INTO address (address, number, zip_code, city, province_id) VALUES </v>
      </c>
      <c r="L166" s="6"/>
    </row>
    <row r="167" spans="1:12">
      <c r="A167" s="2" t="s">
        <v>18</v>
      </c>
      <c r="B167" s="2">
        <v>1</v>
      </c>
      <c r="C167" s="2" t="s">
        <v>24</v>
      </c>
      <c r="D167" s="8">
        <v>1542</v>
      </c>
      <c r="E167" s="2" t="s">
        <v>45</v>
      </c>
      <c r="F167" s="3" t="s">
        <v>35</v>
      </c>
      <c r="G167">
        <v>1</v>
      </c>
      <c r="I167" t="str">
        <f>CONCATENATE("(",C167,", ",D167, ", ",E167,", ",F167,", ",G167,"),")</f>
        <v>('25 de Mayo', 1542, '2400', 'Pilar', 1),</v>
      </c>
    </row>
    <row r="168" spans="1:12">
      <c r="A168" s="2" t="s">
        <v>19</v>
      </c>
      <c r="B168" s="2">
        <v>2</v>
      </c>
      <c r="C168" s="2" t="s">
        <v>25</v>
      </c>
      <c r="D168" s="8">
        <v>3652</v>
      </c>
      <c r="E168" s="7" t="s">
        <v>46</v>
      </c>
      <c r="F168" s="2" t="s">
        <v>36</v>
      </c>
      <c r="G168">
        <v>37</v>
      </c>
      <c r="I168" s="2" t="str">
        <f t="shared" ref="I168:I176" si="8">CONCATENATE("(",C168,", ",D168, ", ",E168,", ",F168,", ",G168,"),")</f>
        <v>('Av 5 de Abril', 3652, '8320000', 'Santiago', 37),</v>
      </c>
    </row>
    <row r="169" spans="1:12">
      <c r="A169" s="2" t="s">
        <v>20</v>
      </c>
      <c r="B169" s="2">
        <v>3</v>
      </c>
      <c r="C169" s="2" t="s">
        <v>26</v>
      </c>
      <c r="D169" s="8">
        <v>902</v>
      </c>
      <c r="E169" s="2" t="s">
        <v>47</v>
      </c>
      <c r="F169" s="2" t="s">
        <v>37</v>
      </c>
      <c r="G169">
        <v>62</v>
      </c>
      <c r="I169" s="2" t="str">
        <f t="shared" si="8"/>
        <v>('Resistencia', 902, '1201', 'San Roque', 62),</v>
      </c>
    </row>
    <row r="170" spans="1:12">
      <c r="A170" s="2" t="s">
        <v>18</v>
      </c>
      <c r="B170" s="2">
        <v>4</v>
      </c>
      <c r="C170" s="2" t="s">
        <v>27</v>
      </c>
      <c r="D170" s="8">
        <v>5042</v>
      </c>
      <c r="E170" s="2" t="s">
        <v>48</v>
      </c>
      <c r="F170" s="2" t="s">
        <v>38</v>
      </c>
      <c r="G170">
        <v>6</v>
      </c>
      <c r="I170" s="2" t="str">
        <f t="shared" si="8"/>
        <v>('Av Colón', 5042, '5000', 'Córdoba', 6),</v>
      </c>
    </row>
    <row r="171" spans="1:12">
      <c r="A171" s="2" t="s">
        <v>18</v>
      </c>
      <c r="B171" s="2">
        <v>5</v>
      </c>
      <c r="C171" s="2" t="s">
        <v>28</v>
      </c>
      <c r="D171" s="8">
        <v>6491</v>
      </c>
      <c r="E171" s="2" t="s">
        <v>49</v>
      </c>
      <c r="F171" s="2" t="s">
        <v>39</v>
      </c>
      <c r="G171">
        <v>21</v>
      </c>
      <c r="I171" s="2" t="str">
        <f t="shared" si="8"/>
        <v>('9 de Julio', 6491, '3100', 'Rosario', 21),</v>
      </c>
    </row>
    <row r="172" spans="1:12">
      <c r="A172" s="2" t="s">
        <v>21</v>
      </c>
      <c r="B172" s="2">
        <v>6</v>
      </c>
      <c r="C172" s="2" t="s">
        <v>29</v>
      </c>
      <c r="D172" s="8">
        <v>4235</v>
      </c>
      <c r="E172" s="2" t="s">
        <v>50</v>
      </c>
      <c r="F172" s="2" t="s">
        <v>40</v>
      </c>
      <c r="G172">
        <v>49</v>
      </c>
      <c r="I172" s="2" t="str">
        <f t="shared" si="8"/>
        <v>('Antonio Rubio', 4235, '10129', 'Montevideo', 49),</v>
      </c>
    </row>
    <row r="173" spans="1:12">
      <c r="A173" s="2" t="s">
        <v>18</v>
      </c>
      <c r="B173" s="2">
        <v>7</v>
      </c>
      <c r="C173" s="2" t="s">
        <v>30</v>
      </c>
      <c r="D173" s="8">
        <v>1635</v>
      </c>
      <c r="E173" s="2" t="s">
        <v>51</v>
      </c>
      <c r="F173" s="2" t="s">
        <v>41</v>
      </c>
      <c r="G173">
        <v>1</v>
      </c>
      <c r="I173" s="2" t="str">
        <f t="shared" si="8"/>
        <v>('Sarmiento', 1635, '7600', 'Mar del Plata', 1),</v>
      </c>
      <c r="J173" s="2"/>
    </row>
    <row r="174" spans="1:12">
      <c r="A174" s="2" t="s">
        <v>19</v>
      </c>
      <c r="B174" s="2">
        <v>8</v>
      </c>
      <c r="C174" s="2" t="s">
        <v>31</v>
      </c>
      <c r="D174" s="8">
        <v>9562</v>
      </c>
      <c r="E174" s="7" t="s">
        <v>52</v>
      </c>
      <c r="F174" s="2" t="s">
        <v>42</v>
      </c>
      <c r="G174">
        <v>37</v>
      </c>
      <c r="I174" s="2" t="str">
        <f t="shared" si="8"/>
        <v>('San Pablo', 9562, '9200000', 'Cerrillo', 37),</v>
      </c>
      <c r="J174" s="2"/>
    </row>
    <row r="175" spans="1:12">
      <c r="A175" s="2" t="s">
        <v>18</v>
      </c>
      <c r="B175" s="2">
        <v>9</v>
      </c>
      <c r="C175" s="2" t="s">
        <v>32</v>
      </c>
      <c r="D175" s="8">
        <v>5044</v>
      </c>
      <c r="E175" s="2" t="s">
        <v>53</v>
      </c>
      <c r="F175" s="2" t="s">
        <v>43</v>
      </c>
      <c r="G175" s="2">
        <v>13</v>
      </c>
      <c r="I175" s="2" t="str">
        <f t="shared" si="8"/>
        <v>('Av Alem', 5044, '5590', 'La Paz', 13),</v>
      </c>
    </row>
    <row r="176" spans="1:12">
      <c r="A176" s="2" t="s">
        <v>20</v>
      </c>
      <c r="B176" s="2">
        <v>10</v>
      </c>
      <c r="C176" s="2" t="s">
        <v>33</v>
      </c>
      <c r="D176" s="8">
        <v>2315</v>
      </c>
      <c r="E176" s="2" t="s">
        <v>54</v>
      </c>
      <c r="F176" s="2" t="s">
        <v>44</v>
      </c>
      <c r="G176">
        <v>68</v>
      </c>
      <c r="I176" s="2" t="str">
        <f t="shared" si="8"/>
        <v>('Alfonso Rodriguez', 2315, '11203', 'Arroyito', 68),</v>
      </c>
    </row>
    <row r="179" spans="1:16">
      <c r="B179" s="14" t="s">
        <v>186</v>
      </c>
      <c r="C179" s="14"/>
      <c r="D179" s="14"/>
      <c r="E179" s="14"/>
      <c r="F179" s="14"/>
      <c r="G179" s="14"/>
      <c r="H179" s="14"/>
      <c r="I179" s="14"/>
      <c r="J179" s="14"/>
      <c r="K179" s="14"/>
      <c r="L179" s="14"/>
      <c r="M179" s="14"/>
      <c r="N179" s="14"/>
      <c r="O179" s="14"/>
      <c r="P179" s="14"/>
    </row>
    <row r="180" spans="1:16">
      <c r="B180" s="2" t="s">
        <v>34</v>
      </c>
      <c r="C180" s="4" t="s">
        <v>187</v>
      </c>
      <c r="D180" s="10" t="s">
        <v>210</v>
      </c>
      <c r="E180" s="4" t="s">
        <v>188</v>
      </c>
      <c r="F180" s="4" t="s">
        <v>189</v>
      </c>
      <c r="G180" s="4" t="s">
        <v>10</v>
      </c>
      <c r="H180" s="4" t="s">
        <v>190</v>
      </c>
      <c r="I180" s="4" t="s">
        <v>191</v>
      </c>
      <c r="J180" s="4" t="s">
        <v>211</v>
      </c>
      <c r="K180" s="4" t="s">
        <v>192</v>
      </c>
      <c r="L180" s="4" t="s">
        <v>240</v>
      </c>
      <c r="M180" s="4" t="s">
        <v>325</v>
      </c>
      <c r="N180" s="4" t="s">
        <v>326</v>
      </c>
      <c r="P180" t="str">
        <f>CONCATENATE("INSERT INTO ",B179," (",C180, ", ",D180,", ",E180,", ",F180,", ",G180,", ",H180,", ",I180,", ",J180,", ",K180,", ",L180,", ", M180,", ",N180,") VALUES ")</f>
        <v xml:space="preserve">INSERT INTO supliers (code, brand, sector_id, web, phone_id, address_id, cuit, fiscal_c_id, contact_id, created_at, updated_at, is_available) VALUES </v>
      </c>
    </row>
    <row r="181" spans="1:16">
      <c r="A181" s="2" t="s">
        <v>18</v>
      </c>
      <c r="B181" s="2">
        <v>1</v>
      </c>
      <c r="C181" s="2" t="s">
        <v>225</v>
      </c>
      <c r="D181" s="11" t="s">
        <v>212</v>
      </c>
      <c r="E181" s="2">
        <v>1</v>
      </c>
      <c r="F181" s="3" t="s">
        <v>213</v>
      </c>
      <c r="G181">
        <v>2</v>
      </c>
      <c r="H181" s="2">
        <v>1</v>
      </c>
      <c r="I181" s="2" t="s">
        <v>193</v>
      </c>
      <c r="J181">
        <v>1</v>
      </c>
      <c r="K181" s="2">
        <v>1</v>
      </c>
      <c r="L181" s="12" t="s">
        <v>370</v>
      </c>
      <c r="M181" s="2" t="s">
        <v>393</v>
      </c>
      <c r="N181" s="2">
        <v>1</v>
      </c>
      <c r="P181" t="str">
        <f>CONCATENATE("(",C181,", ",D181,", ",E181,", ",F181,", ",G181,", ",H181,", ",I181,", ",J181,", ",K181,", ",L181,", ",M181,", ",N181,"),")</f>
        <v>('tec1', 'Musimundo', 1, 'musimundo.com', 2, 1, '31761319809', 1, 1, '2023-11-12', GETDATE(), 1),</v>
      </c>
    </row>
    <row r="182" spans="1:16">
      <c r="A182" s="2" t="s">
        <v>19</v>
      </c>
      <c r="B182" s="2">
        <v>2</v>
      </c>
      <c r="C182" s="2" t="s">
        <v>226</v>
      </c>
      <c r="D182" s="8" t="s">
        <v>194</v>
      </c>
      <c r="E182" s="2">
        <v>1</v>
      </c>
      <c r="F182" s="2" t="s">
        <v>214</v>
      </c>
      <c r="G182">
        <v>4</v>
      </c>
      <c r="H182" s="2">
        <v>2</v>
      </c>
      <c r="I182" s="2" t="s">
        <v>195</v>
      </c>
      <c r="J182">
        <v>8</v>
      </c>
      <c r="K182" s="2">
        <v>2</v>
      </c>
      <c r="L182" s="2" t="s">
        <v>371</v>
      </c>
      <c r="M182" s="2" t="s">
        <v>393</v>
      </c>
      <c r="N182" s="2">
        <v>1</v>
      </c>
      <c r="P182" s="2" t="str">
        <f t="shared" ref="P182:P190" si="9">CONCATENATE("(",C182,", ",D182,", ",E182,", ",F182,", ",G182,", ",H182,", ",I182,", ",J182,", ",K182,", ",L182,", ",M182,", ",N182,"),")</f>
        <v>('tec2', 'Rooxo', 1, 'rooxo.com', 4, 2, '30381720705', 8, 2, '2023-11-16', GETDATE(), 1),</v>
      </c>
    </row>
    <row r="183" spans="1:16">
      <c r="A183" s="2" t="s">
        <v>20</v>
      </c>
      <c r="B183" s="2">
        <v>3</v>
      </c>
      <c r="C183" s="2" t="s">
        <v>227</v>
      </c>
      <c r="D183" s="8" t="s">
        <v>196</v>
      </c>
      <c r="E183" s="2">
        <v>2</v>
      </c>
      <c r="F183" s="2" t="s">
        <v>215</v>
      </c>
      <c r="G183">
        <v>6</v>
      </c>
      <c r="H183" s="2">
        <v>3</v>
      </c>
      <c r="I183" s="2" t="s">
        <v>197</v>
      </c>
      <c r="J183" s="2">
        <v>8</v>
      </c>
      <c r="K183" s="2">
        <v>3</v>
      </c>
      <c r="L183" s="2" t="s">
        <v>372</v>
      </c>
      <c r="M183" s="2" t="s">
        <v>393</v>
      </c>
      <c r="N183" s="2">
        <v>1</v>
      </c>
      <c r="P183" s="2" t="str">
        <f t="shared" si="9"/>
        <v>('rep3', 'Lazz', 2, 'lazz.com/products', 6, 3, '38906168969', 8, 3, '2023-11-17', GETDATE(), 1),</v>
      </c>
    </row>
    <row r="184" spans="1:16">
      <c r="A184" s="2" t="s">
        <v>18</v>
      </c>
      <c r="B184" s="2">
        <v>4</v>
      </c>
      <c r="C184" s="2" t="s">
        <v>228</v>
      </c>
      <c r="D184" s="11" t="s">
        <v>216</v>
      </c>
      <c r="E184" s="2">
        <v>1</v>
      </c>
      <c r="F184" s="3" t="s">
        <v>217</v>
      </c>
      <c r="G184">
        <v>8</v>
      </c>
      <c r="H184" s="2">
        <v>4</v>
      </c>
      <c r="I184" s="2" t="s">
        <v>198</v>
      </c>
      <c r="J184" s="2">
        <v>1</v>
      </c>
      <c r="K184" s="2">
        <v>4</v>
      </c>
      <c r="L184" s="2" t="s">
        <v>373</v>
      </c>
      <c r="M184" s="2" t="s">
        <v>393</v>
      </c>
      <c r="N184" s="2">
        <v>1</v>
      </c>
      <c r="P184" s="2" t="str">
        <f t="shared" si="9"/>
        <v>('tec4', 'Fravega', 1, 'fravega.com', 8, 4, '37688026725', 1, 4, '2023-11-19', GETDATE(), 1),</v>
      </c>
    </row>
    <row r="185" spans="1:16">
      <c r="A185" s="2" t="s">
        <v>18</v>
      </c>
      <c r="B185" s="2">
        <v>5</v>
      </c>
      <c r="C185" s="2" t="s">
        <v>275</v>
      </c>
      <c r="D185" s="11" t="s">
        <v>199</v>
      </c>
      <c r="E185" s="2">
        <v>3</v>
      </c>
      <c r="F185" s="3" t="s">
        <v>218</v>
      </c>
      <c r="G185">
        <v>10</v>
      </c>
      <c r="H185" s="2">
        <v>5</v>
      </c>
      <c r="I185" s="2" t="s">
        <v>200</v>
      </c>
      <c r="J185" s="2">
        <v>6</v>
      </c>
      <c r="K185" s="2">
        <v>5</v>
      </c>
      <c r="L185" s="2" t="s">
        <v>373</v>
      </c>
      <c r="M185" s="2" t="s">
        <v>393</v>
      </c>
      <c r="N185" s="2">
        <v>1</v>
      </c>
      <c r="P185" s="2" t="str">
        <f t="shared" si="9"/>
        <v>('ofi5', 'Talane', 3, 'talane.com', 10, 5, '32680934717', 6, 5, '2023-11-19', GETDATE(), 1),</v>
      </c>
    </row>
    <row r="186" spans="1:16">
      <c r="A186" s="2" t="s">
        <v>21</v>
      </c>
      <c r="B186" s="2">
        <v>6</v>
      </c>
      <c r="C186" s="2" t="s">
        <v>229</v>
      </c>
      <c r="D186" s="8" t="s">
        <v>201</v>
      </c>
      <c r="E186" s="2">
        <v>2</v>
      </c>
      <c r="F186" s="2" t="s">
        <v>219</v>
      </c>
      <c r="G186">
        <v>12</v>
      </c>
      <c r="H186" s="2">
        <v>6</v>
      </c>
      <c r="I186" s="2" t="s">
        <v>202</v>
      </c>
      <c r="J186" s="2">
        <v>8</v>
      </c>
      <c r="K186" s="2">
        <v>6</v>
      </c>
      <c r="L186" s="2" t="s">
        <v>374</v>
      </c>
      <c r="M186" s="2" t="s">
        <v>393</v>
      </c>
      <c r="N186" s="2">
        <v>1</v>
      </c>
      <c r="P186" s="2" t="str">
        <f t="shared" si="9"/>
        <v>('rep6', 'Meemm', 2, 'meemm.pl', 12, 6, '31464431388', 8, 6, '2023-11-24', GETDATE(), 1),</v>
      </c>
    </row>
    <row r="187" spans="1:16">
      <c r="A187" s="2" t="s">
        <v>18</v>
      </c>
      <c r="B187" s="2">
        <v>7</v>
      </c>
      <c r="C187" s="2" t="s">
        <v>230</v>
      </c>
      <c r="D187" s="11" t="s">
        <v>220</v>
      </c>
      <c r="E187" s="2">
        <v>1</v>
      </c>
      <c r="F187" s="3" t="s">
        <v>221</v>
      </c>
      <c r="G187">
        <v>14</v>
      </c>
      <c r="H187" s="2">
        <v>7</v>
      </c>
      <c r="I187" s="2" t="s">
        <v>203</v>
      </c>
      <c r="J187" s="2">
        <v>1</v>
      </c>
      <c r="K187" s="2">
        <v>7</v>
      </c>
      <c r="L187" s="2" t="s">
        <v>374</v>
      </c>
      <c r="M187" s="2" t="s">
        <v>393</v>
      </c>
      <c r="N187" s="2">
        <v>1</v>
      </c>
      <c r="P187" s="2" t="str">
        <f t="shared" si="9"/>
        <v>('tec7', 'Cetrogar', 1, 'cetrogar.com', 14, 7, '38040671507', 1, 7, '2023-11-24', GETDATE(), 1),</v>
      </c>
    </row>
    <row r="188" spans="1:16">
      <c r="A188" s="2" t="s">
        <v>19</v>
      </c>
      <c r="B188" s="2">
        <v>8</v>
      </c>
      <c r="C188" s="3" t="s">
        <v>341</v>
      </c>
      <c r="D188" s="8" t="s">
        <v>204</v>
      </c>
      <c r="E188" s="2">
        <v>2</v>
      </c>
      <c r="F188" s="2" t="s">
        <v>222</v>
      </c>
      <c r="G188">
        <v>16</v>
      </c>
      <c r="H188" s="2">
        <v>8</v>
      </c>
      <c r="I188" s="2" t="s">
        <v>205</v>
      </c>
      <c r="J188" s="2">
        <v>8</v>
      </c>
      <c r="K188" s="2">
        <v>8</v>
      </c>
      <c r="L188" s="2" t="s">
        <v>375</v>
      </c>
      <c r="M188" s="2" t="s">
        <v>393</v>
      </c>
      <c r="N188" s="2">
        <v>1</v>
      </c>
      <c r="P188" s="2" t="str">
        <f t="shared" si="9"/>
        <v>('rep8', 'Fatz', 2, 'fatz.com', 16, 8, '35162101052', 8, 8, '2023-11-29', GETDATE(), 1),</v>
      </c>
    </row>
    <row r="189" spans="1:16">
      <c r="A189" s="2" t="s">
        <v>18</v>
      </c>
      <c r="B189" s="2">
        <v>9</v>
      </c>
      <c r="C189" s="2" t="s">
        <v>231</v>
      </c>
      <c r="D189" s="11" t="s">
        <v>206</v>
      </c>
      <c r="E189" s="2">
        <v>1</v>
      </c>
      <c r="F189" s="3" t="s">
        <v>223</v>
      </c>
      <c r="G189">
        <v>18</v>
      </c>
      <c r="H189" s="2">
        <v>9</v>
      </c>
      <c r="I189" s="2" t="s">
        <v>207</v>
      </c>
      <c r="J189" s="2">
        <v>1</v>
      </c>
      <c r="K189" s="2">
        <v>9</v>
      </c>
      <c r="L189" s="2" t="s">
        <v>376</v>
      </c>
      <c r="M189" s="2" t="s">
        <v>393</v>
      </c>
      <c r="N189" s="2">
        <v>1</v>
      </c>
      <c r="P189" s="2" t="str">
        <f t="shared" si="9"/>
        <v>('tec9', 'Linkbuzz', 1, 'li-buzz.com', 18, 9, '35628993832', 1, 9, '2023-12-01', GETDATE(), 1),</v>
      </c>
    </row>
    <row r="190" spans="1:16">
      <c r="A190" s="2" t="s">
        <v>20</v>
      </c>
      <c r="B190" s="2">
        <v>10</v>
      </c>
      <c r="C190" s="2" t="s">
        <v>276</v>
      </c>
      <c r="D190" s="8" t="s">
        <v>208</v>
      </c>
      <c r="E190" s="2">
        <v>3</v>
      </c>
      <c r="F190" s="2" t="s">
        <v>224</v>
      </c>
      <c r="G190">
        <v>20</v>
      </c>
      <c r="H190" s="2">
        <v>10</v>
      </c>
      <c r="I190" s="2" t="s">
        <v>209</v>
      </c>
      <c r="J190" s="2">
        <v>8</v>
      </c>
      <c r="K190" s="2">
        <v>10</v>
      </c>
      <c r="L190" s="2" t="s">
        <v>376</v>
      </c>
      <c r="M190" s="2" t="s">
        <v>393</v>
      </c>
      <c r="N190" s="2">
        <v>1</v>
      </c>
      <c r="P190" s="2" t="str">
        <f t="shared" si="9"/>
        <v>('ofi10', 'Twinte', 3, 'twinte.co.jp', 20, 10, '31860452612', 8, 10, '2023-12-01', GETDATE(), 1),</v>
      </c>
    </row>
    <row r="191" spans="1:16">
      <c r="J191" s="2"/>
      <c r="K191" s="2"/>
      <c r="L191" s="6"/>
    </row>
    <row r="192" spans="1:16">
      <c r="J192" s="2"/>
      <c r="K192" s="2"/>
      <c r="L192" s="2"/>
    </row>
    <row r="194" spans="2:14">
      <c r="B194" s="14" t="s">
        <v>236</v>
      </c>
      <c r="C194" s="14"/>
      <c r="D194" s="14"/>
      <c r="E194" s="14"/>
      <c r="F194" s="14"/>
      <c r="G194" s="14"/>
      <c r="H194" s="14"/>
      <c r="I194" s="14"/>
      <c r="J194" s="14"/>
      <c r="K194" s="14"/>
      <c r="L194" s="14"/>
      <c r="M194" s="14"/>
      <c r="N194" s="14"/>
    </row>
    <row r="195" spans="2:14">
      <c r="B195" s="2" t="s">
        <v>34</v>
      </c>
      <c r="C195" s="4" t="s">
        <v>4</v>
      </c>
      <c r="D195" s="10" t="s">
        <v>187</v>
      </c>
      <c r="E195" s="4" t="s">
        <v>232</v>
      </c>
      <c r="F195" s="4" t="s">
        <v>233</v>
      </c>
      <c r="G195" s="4" t="s">
        <v>234</v>
      </c>
      <c r="H195" s="4" t="s">
        <v>235</v>
      </c>
      <c r="I195" s="4" t="s">
        <v>273</v>
      </c>
      <c r="J195" s="4" t="s">
        <v>240</v>
      </c>
      <c r="K195" s="4" t="s">
        <v>325</v>
      </c>
      <c r="L195" s="4" t="s">
        <v>326</v>
      </c>
      <c r="N195" t="str">
        <f>CONCATENATE("INSERT INTO ",B194," (",C195,", ",D195,", ",E195,", ",F195,", ",G195,", ",H195,", ",I195,", ",J195,", ",K195,", ",L195,") VALUES ")</f>
        <v xml:space="preserve">INSERT INTO products (name, code, suplier_id, category_id, picture, price, description, created_at, updated_at, is_available) VALUES </v>
      </c>
    </row>
    <row r="196" spans="2:14">
      <c r="B196" s="2">
        <v>1</v>
      </c>
      <c r="C196" s="2" t="s">
        <v>279</v>
      </c>
      <c r="D196" s="2" t="s">
        <v>242</v>
      </c>
      <c r="E196" s="2">
        <v>1</v>
      </c>
      <c r="F196" s="2">
        <v>1</v>
      </c>
      <c r="G196" s="2" t="s">
        <v>295</v>
      </c>
      <c r="H196" s="2">
        <v>851</v>
      </c>
      <c r="I196" s="2" t="s">
        <v>310</v>
      </c>
      <c r="J196" s="12" t="s">
        <v>370</v>
      </c>
      <c r="K196" t="s">
        <v>393</v>
      </c>
      <c r="L196">
        <v>1</v>
      </c>
      <c r="N196" t="str">
        <f>CONCATENATE("(",C196,", ",D196,", ",E196,", ", F196,", ",G196,", ",H196,", ",I196,", ",J196,", ",K196,", ",L196,"),")</f>
        <v>('Notebook Hp 15 Quad', 'abd101f5', 1, 1, 'https://images.fravega.com/f300/780d49f84c972ea5b6e3927b9be428d9.jpg.webp', 851, 'PRESTACIONES TÉCNICAS: - Procesador: Intel® Pentium® Silver N5000 Quadcore (1.1, 2.7 GHz ) 4 MB - Memoria: 8gb Ram - Placa de Video: Intel® UHD Graphics 605 - Disco SOLIDO: 128GB SSD - Pantalla: 15.6" diagonal HD SVA', '2023-11-12', GETDATE(), 1),</v>
      </c>
    </row>
    <row r="197" spans="2:14">
      <c r="B197" s="2">
        <v>2</v>
      </c>
      <c r="C197" s="2" t="s">
        <v>280</v>
      </c>
      <c r="D197" s="2" t="s">
        <v>243</v>
      </c>
      <c r="E197" s="2">
        <v>2</v>
      </c>
      <c r="F197" s="2">
        <v>1</v>
      </c>
      <c r="G197" s="2" t="s">
        <v>296</v>
      </c>
      <c r="H197" s="2">
        <v>1793</v>
      </c>
      <c r="I197" s="2" t="s">
        <v>311</v>
      </c>
      <c r="J197" s="2" t="s">
        <v>371</v>
      </c>
      <c r="K197" s="2" t="s">
        <v>393</v>
      </c>
      <c r="L197">
        <v>1</v>
      </c>
      <c r="N197" s="2" t="str">
        <f t="shared" ref="N197:N228" si="10">CONCATENATE("(",C197,", ",D197,", ",E197,", ", F197,", ",G197,", ",H197,", ",I197,", ",J197,", ",K197,", ",L197,"),")</f>
        <v>('NOTEBOOK HP 240', '682c5702', 2, 1, 'https://images.fravega.com/f300/703dd519d1d757cfd0c4712d6e214140.jpg.webp', 1793, 'La laptop HP 240 es económica y cuenta con una pantalla de 14,0"en diagonal, un procesador Intel® y herramientas de colaboración esenciales.', '2023-11-16', GETDATE(), 1),</v>
      </c>
    </row>
    <row r="198" spans="2:14">
      <c r="B198" s="2">
        <v>3</v>
      </c>
      <c r="C198" s="2" t="s">
        <v>281</v>
      </c>
      <c r="D198" s="2" t="s">
        <v>244</v>
      </c>
      <c r="E198" s="2">
        <v>4</v>
      </c>
      <c r="F198" s="2">
        <v>1</v>
      </c>
      <c r="G198" s="2" t="s">
        <v>297</v>
      </c>
      <c r="H198" s="2">
        <v>699</v>
      </c>
      <c r="I198" s="2" t="s">
        <v>312</v>
      </c>
      <c r="J198" s="2" t="s">
        <v>372</v>
      </c>
      <c r="K198" s="2" t="s">
        <v>393</v>
      </c>
      <c r="L198">
        <v>1</v>
      </c>
      <c r="N198" s="2" t="str">
        <f t="shared" si="10"/>
        <v>('Notebook HP 14 DQ2505LA', 'c0daff0c', 4, 1, 'https://images.fravega.com/f300/1916a7612e87a914cdc366a4e80d29f6.png.webp', 699, 'Su memoria de 4 GB DDR4, 256 GB de almacenamiento SSD y el procesador Intel Core i3, te brindarán un gran rendimiento', '2023-11-17', GETDATE(), 1),</v>
      </c>
    </row>
    <row r="199" spans="2:14">
      <c r="B199" s="2">
        <v>4</v>
      </c>
      <c r="C199" s="2" t="s">
        <v>282</v>
      </c>
      <c r="D199" s="2" t="s">
        <v>245</v>
      </c>
      <c r="E199" s="2">
        <v>7</v>
      </c>
      <c r="F199" s="2">
        <v>1</v>
      </c>
      <c r="G199" s="2" t="s">
        <v>298</v>
      </c>
      <c r="H199" s="2">
        <v>899</v>
      </c>
      <c r="I199" s="2" t="s">
        <v>313</v>
      </c>
      <c r="J199" s="2" t="s">
        <v>373</v>
      </c>
      <c r="K199" s="2" t="s">
        <v>393</v>
      </c>
      <c r="L199">
        <v>1</v>
      </c>
      <c r="N199" s="2" t="str">
        <f t="shared" si="10"/>
        <v>('Notebook Dell Negro Carbon 4R52X', '6585f267', 7, 1, 'https://images.fravega.com/f300/5f096608c7a2f2884d77e2eafd78e805.jpg.webp', 899, 'Modelo alfanumérico : 4R52X Relación de aspecto : 16:9 Capacidad de la batería : Tipo de batería : Ion de litio Marca : Dell Gama de colores : 45% NTSC Cantidad de núcleos : 6', '2023-11-19', GETDATE(), 1),</v>
      </c>
    </row>
    <row r="200" spans="2:14">
      <c r="B200" s="2">
        <v>5</v>
      </c>
      <c r="C200" s="2" t="s">
        <v>283</v>
      </c>
      <c r="D200" s="2" t="s">
        <v>246</v>
      </c>
      <c r="E200" s="2">
        <v>9</v>
      </c>
      <c r="F200" s="2">
        <v>2</v>
      </c>
      <c r="G200" s="2" t="s">
        <v>299</v>
      </c>
      <c r="H200" s="2">
        <v>149</v>
      </c>
      <c r="I200" s="2" t="s">
        <v>314</v>
      </c>
      <c r="J200" s="2" t="s">
        <v>373</v>
      </c>
      <c r="K200" s="2" t="s">
        <v>393</v>
      </c>
      <c r="L200">
        <v>1</v>
      </c>
      <c r="N200" s="2" t="str">
        <f t="shared" si="10"/>
        <v>('Samsung Galaxy A04e', '19860379', 9, 2, 'https://images.fravega.com/f300/6787d085cbf3956f754c6432d9d2fd33.jpg.webp', 149, 'Disfrutá de tu teléfono con una sola carga, gracias a su potente batería de 5000 mAh que te permite trabajar y jugar por más tiempo. Con TurboPowerTM 30, podés cargar el teléfono a gran velocidad.', '2023-11-19', GETDATE(), 1),</v>
      </c>
    </row>
    <row r="201" spans="2:14">
      <c r="B201" s="2">
        <v>6</v>
      </c>
      <c r="C201" s="2" t="s">
        <v>284</v>
      </c>
      <c r="D201" s="2" t="s">
        <v>247</v>
      </c>
      <c r="E201" s="2">
        <v>1</v>
      </c>
      <c r="F201" s="2">
        <v>2</v>
      </c>
      <c r="G201" s="2" t="s">
        <v>300</v>
      </c>
      <c r="H201" s="2">
        <v>350</v>
      </c>
      <c r="I201" s="2" t="s">
        <v>314</v>
      </c>
      <c r="J201" s="2" t="s">
        <v>374</v>
      </c>
      <c r="K201" s="2" t="s">
        <v>393</v>
      </c>
      <c r="L201">
        <v>1</v>
      </c>
      <c r="N201" s="2" t="str">
        <f t="shared" si="10"/>
        <v>('Motorola G32 ', '63dc1d85', 1, 2, 'https://images.fravega.com/f300/8609ee2c33e809222a82ef7e37a91d16.png.webp', 350, 'Disfrutá de tu teléfono con una sola carga, gracias a su potente batería de 5000 mAh que te permite trabajar y jugar por más tiempo. Con TurboPowerTM 30, podés cargar el teléfono a gran velocidad.', '2023-11-24', GETDATE(), 1),</v>
      </c>
    </row>
    <row r="202" spans="2:14">
      <c r="B202" s="2">
        <v>7</v>
      </c>
      <c r="C202" s="2" t="s">
        <v>285</v>
      </c>
      <c r="D202" s="2" t="s">
        <v>248</v>
      </c>
      <c r="E202" s="2">
        <v>2</v>
      </c>
      <c r="F202" s="2">
        <v>2</v>
      </c>
      <c r="G202" s="2" t="s">
        <v>301</v>
      </c>
      <c r="H202" s="2">
        <v>269</v>
      </c>
      <c r="I202" s="2" t="s">
        <v>315</v>
      </c>
      <c r="J202" s="2" t="s">
        <v>374</v>
      </c>
      <c r="K202" s="2" t="s">
        <v>393</v>
      </c>
      <c r="L202">
        <v>1</v>
      </c>
      <c r="N202" s="2" t="str">
        <f t="shared" si="10"/>
        <v>('Xiaomi Redmi 12C', '58555384', 2, 2, 'https://images.fravega.com/f300/1f8da495e15c2930c43b0e84f67182d6.jpg.webp', 269, 'Viene equipado con un procesador Octa-Core de 2,0 GHz, el cuál proporciona un rendimiento fluido y rápido, permitiendo ejecutar aplicaciones y juegos sin problemas. ', '2023-11-24', GETDATE(), 1),</v>
      </c>
    </row>
    <row r="203" spans="2:14">
      <c r="B203" s="2">
        <v>8</v>
      </c>
      <c r="C203" s="2" t="s">
        <v>286</v>
      </c>
      <c r="D203" s="2" t="s">
        <v>249</v>
      </c>
      <c r="E203" s="2">
        <v>4</v>
      </c>
      <c r="F203" s="2">
        <v>2</v>
      </c>
      <c r="G203" s="2" t="s">
        <v>302</v>
      </c>
      <c r="H203" s="2">
        <v>119</v>
      </c>
      <c r="I203" s="2" t="s">
        <v>316</v>
      </c>
      <c r="J203" s="2" t="s">
        <v>375</v>
      </c>
      <c r="K203" s="2" t="s">
        <v>393</v>
      </c>
      <c r="L203">
        <v>1</v>
      </c>
      <c r="N203" s="2" t="str">
        <f t="shared" si="10"/>
        <v>('ZTE Blade A33 Plus', 'c582def4', 4, 2, 'https://images.fravega.com/f300/73f3273bdec8d10d5bdaa16c0d551e7e.jpg.webp', 119, 'El ZTE Blade A33 Plus posee sistema operativo Android 12 Go Edition, una versión más ligera y optimizada de Android.', '2023-11-29', GETDATE(), 1),</v>
      </c>
    </row>
    <row r="204" spans="2:14">
      <c r="B204" s="2">
        <v>9</v>
      </c>
      <c r="C204" s="2" t="s">
        <v>287</v>
      </c>
      <c r="D204" s="2" t="s">
        <v>250</v>
      </c>
      <c r="E204" s="2">
        <v>7</v>
      </c>
      <c r="F204" s="2">
        <v>2</v>
      </c>
      <c r="G204" s="2" t="s">
        <v>303</v>
      </c>
      <c r="H204" s="2">
        <v>2419</v>
      </c>
      <c r="I204" s="2" t="s">
        <v>317</v>
      </c>
      <c r="J204" s="2" t="s">
        <v>376</v>
      </c>
      <c r="K204" s="2" t="s">
        <v>393</v>
      </c>
      <c r="L204">
        <v>1</v>
      </c>
      <c r="N204" s="2" t="str">
        <f t="shared" si="10"/>
        <v>('Samsung Galaxy S23 Ultra', '256c8a74', 7, 2, 'https://images.fravega.com/f300/2570ae3b865a6d96a84beac46c4b92cf.jpg.webp', 2419, 'Una batería que no te detiene. Con 5000mAh de capacidad, el celular Samsung Galaxy S23 Ultra te podrá acompañar durante todo el día.', '2023-12-01', GETDATE(), 1),</v>
      </c>
    </row>
    <row r="205" spans="2:14">
      <c r="B205" s="2">
        <v>10</v>
      </c>
      <c r="C205" s="2" t="s">
        <v>288</v>
      </c>
      <c r="D205" s="2" t="s">
        <v>251</v>
      </c>
      <c r="E205" s="2">
        <v>9</v>
      </c>
      <c r="F205" s="2">
        <v>2</v>
      </c>
      <c r="G205" s="2" t="s">
        <v>304</v>
      </c>
      <c r="H205" s="2">
        <v>1299</v>
      </c>
      <c r="I205" s="2" t="s">
        <v>318</v>
      </c>
      <c r="J205" s="2" t="s">
        <v>376</v>
      </c>
      <c r="K205" s="2" t="s">
        <v>393</v>
      </c>
      <c r="L205">
        <v>1</v>
      </c>
      <c r="N205" s="2" t="str">
        <f t="shared" si="10"/>
        <v>('Motorola Razr 40 Ultra', '943dcdb3', 9, 2, 'https://images.fravega.com/f300/2308f9c7231f344271ec8923b204a7f1.png.webp', 1299, 'Con su potente procesador Snapdragon 8+ vas a tener mucha más velocidad y, además, verás un mejor desempeño junto a su memoria interna de 512 GB y RAM de 12 GB', '2023-12-01', GETDATE(), 1),</v>
      </c>
    </row>
    <row r="206" spans="2:14">
      <c r="B206" s="2">
        <v>11</v>
      </c>
      <c r="C206" s="2" t="s">
        <v>289</v>
      </c>
      <c r="D206" s="2" t="s">
        <v>252</v>
      </c>
      <c r="E206" s="2">
        <v>9</v>
      </c>
      <c r="F206" s="2">
        <v>3</v>
      </c>
      <c r="G206" s="2" t="s">
        <v>305</v>
      </c>
      <c r="H206" s="2">
        <v>345</v>
      </c>
      <c r="I206" s="2" t="s">
        <v>319</v>
      </c>
      <c r="J206" s="2" t="s">
        <v>377</v>
      </c>
      <c r="K206" s="2" t="s">
        <v>393</v>
      </c>
      <c r="L206">
        <v>1</v>
      </c>
      <c r="N206" s="2" t="str">
        <f t="shared" si="10"/>
        <v>('Impresora Multifunción HP Smart Tank 580', 'c09b448e', 9, 3, 'https://images.fravega.com/f300/0e9a52942a8a75343bc922e83ac6b43b.png.webp', 345, 'Con la impresora multifunción HP Smart Tank 580 vas a poder imprimir, escanear y copiar documentos y fotos en forma rápida, con colores vibrantes y textos nítidos.', '2023-12-10', GETDATE(), 1),</v>
      </c>
    </row>
    <row r="207" spans="2:14">
      <c r="B207" s="2">
        <v>12</v>
      </c>
      <c r="C207" s="2" t="s">
        <v>290</v>
      </c>
      <c r="D207" s="2" t="s">
        <v>253</v>
      </c>
      <c r="E207" s="2">
        <v>8</v>
      </c>
      <c r="F207" s="2">
        <v>4</v>
      </c>
      <c r="G207" s="2" t="s">
        <v>306</v>
      </c>
      <c r="H207" s="2">
        <v>23</v>
      </c>
      <c r="I207" s="2" t="s">
        <v>320</v>
      </c>
      <c r="J207" s="2" t="s">
        <v>378</v>
      </c>
      <c r="K207" s="2" t="s">
        <v>393</v>
      </c>
      <c r="L207">
        <v>0</v>
      </c>
      <c r="N207" s="2" t="str">
        <f t="shared" si="10"/>
        <v>('Cartucho de Tinta HP 664 Negro Original', '74e23973', 8, 4, 'https://images.fravega.com/f300/ba1fd6a8a9581584e5dfa21aba58567d.jpg.webp', 23, 'Imprima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 '2023-12-13', GETDATE(), 0),</v>
      </c>
    </row>
    <row r="208" spans="2:14">
      <c r="B208" s="2">
        <v>13</v>
      </c>
      <c r="C208" s="2" t="s">
        <v>291</v>
      </c>
      <c r="D208" s="2" t="s">
        <v>254</v>
      </c>
      <c r="E208" s="2">
        <v>6</v>
      </c>
      <c r="F208" s="2">
        <v>4</v>
      </c>
      <c r="G208" s="2" t="s">
        <v>306</v>
      </c>
      <c r="H208" s="2">
        <v>23</v>
      </c>
      <c r="I208" s="2" t="s">
        <v>320</v>
      </c>
      <c r="J208" s="2" t="s">
        <v>379</v>
      </c>
      <c r="K208" s="2" t="s">
        <v>393</v>
      </c>
      <c r="L208">
        <v>1</v>
      </c>
      <c r="N208" s="2" t="str">
        <f t="shared" si="10"/>
        <v>('Cartucho de Tinta HP 664 F6V28AL TRICOLOR', '93ae9e1e', 6, 4, 'https://images.fravega.com/f300/ba1fd6a8a9581584e5dfa21aba58567d.jpg.webp', 23, 'Imprima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 '2023-12-15', GETDATE(), 1),</v>
      </c>
    </row>
    <row r="209" spans="2:14">
      <c r="B209" s="2">
        <v>14</v>
      </c>
      <c r="C209" s="2" t="s">
        <v>291</v>
      </c>
      <c r="D209" s="2" t="s">
        <v>255</v>
      </c>
      <c r="E209" s="2">
        <v>3</v>
      </c>
      <c r="F209" s="2">
        <v>4</v>
      </c>
      <c r="G209" s="2" t="s">
        <v>306</v>
      </c>
      <c r="H209" s="2">
        <v>23</v>
      </c>
      <c r="I209" s="2" t="s">
        <v>320</v>
      </c>
      <c r="J209" s="2" t="s">
        <v>380</v>
      </c>
      <c r="K209" s="2" t="s">
        <v>393</v>
      </c>
      <c r="L209">
        <v>1</v>
      </c>
      <c r="N209" s="2" t="str">
        <f t="shared" si="10"/>
        <v>('Cartucho de Tinta HP 664 F6V28AL TRICOLOR', '0d8d36ec', 3, 4, 'https://images.fravega.com/f300/ba1fd6a8a9581584e5dfa21aba58567d.jpg.webp', 23, 'Imprima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 '2023-12-16', GETDATE(), 1),</v>
      </c>
    </row>
    <row r="210" spans="2:14">
      <c r="B210" s="2">
        <v>15</v>
      </c>
      <c r="C210" s="2" t="s">
        <v>292</v>
      </c>
      <c r="D210" s="2" t="s">
        <v>256</v>
      </c>
      <c r="E210" s="2">
        <v>8</v>
      </c>
      <c r="F210" s="2">
        <v>4</v>
      </c>
      <c r="G210" s="2" t="s">
        <v>307</v>
      </c>
      <c r="H210" s="2">
        <v>22</v>
      </c>
      <c r="I210" s="2" t="s">
        <v>321</v>
      </c>
      <c r="J210" s="2" t="s">
        <v>380</v>
      </c>
      <c r="K210" s="2" t="s">
        <v>393</v>
      </c>
      <c r="L210">
        <v>1</v>
      </c>
      <c r="N210" s="2" t="str">
        <f t="shared" si="10"/>
        <v>('Botella de Tinta Original Negra HP GT53', '3421ef84', 8, 4, 'https://images.fravega.com/f300/d0bcef7c727aefc20a4d89f422a37d18.jpg.webp', 22, 'Rendimiento de la página(blanco y negro): 4.000 páginas (El rendimiento real varía de acuerdo con el contenido de las páginas impresas y otros factores)', '2023-12-16', GETDATE(), 1),</v>
      </c>
    </row>
    <row r="211" spans="2:14">
      <c r="B211" s="2">
        <v>16</v>
      </c>
      <c r="C211" s="2" t="s">
        <v>293</v>
      </c>
      <c r="D211" s="2" t="s">
        <v>257</v>
      </c>
      <c r="E211" s="2">
        <v>10</v>
      </c>
      <c r="F211" s="2">
        <v>7</v>
      </c>
      <c r="G211" s="2" t="s">
        <v>308</v>
      </c>
      <c r="H211" s="2">
        <v>84</v>
      </c>
      <c r="I211" s="2" t="s">
        <v>322</v>
      </c>
      <c r="J211" s="2" t="s">
        <v>381</v>
      </c>
      <c r="K211" s="2" t="s">
        <v>393</v>
      </c>
      <c r="L211">
        <v>1</v>
      </c>
      <c r="N211" s="2" t="str">
        <f t="shared" si="10"/>
        <v>('Silla Escritorio Oficina Mesh Ergonomica', '9277e84d', 10, 7, 'https://images.fravega.com/f300/6680f0434f14cdb3a8951a961fbb2817.jpg.webp', 84, 'Respaldo de red con curvatura y refuerzo en la apoyatura lumbar.', '2023-12-18', GETDATE(), 1),</v>
      </c>
    </row>
    <row r="212" spans="2:14">
      <c r="B212" s="2">
        <v>17</v>
      </c>
      <c r="C212" s="2" t="s">
        <v>294</v>
      </c>
      <c r="D212" s="2" t="s">
        <v>258</v>
      </c>
      <c r="E212" s="2">
        <v>5</v>
      </c>
      <c r="F212" s="2">
        <v>7</v>
      </c>
      <c r="G212" s="2" t="s">
        <v>309</v>
      </c>
      <c r="H212" s="2">
        <v>59</v>
      </c>
      <c r="I212" s="2" t="s">
        <v>323</v>
      </c>
      <c r="J212" s="2" t="s">
        <v>382</v>
      </c>
      <c r="K212" s="2" t="s">
        <v>393</v>
      </c>
      <c r="L212">
        <v>1</v>
      </c>
      <c r="N212" s="2" t="str">
        <f t="shared" si="10"/>
        <v>('Silla de Oficina Mesh Pilcosa', '9011cf66', 5, 7, 'https://images.fravega.com/f300/4bd4544fc03173253b2dd141b561816a.jpg.webp', 59, 'Respaldo con curvatura que se adapta a la forma de la espalda con forma de S cóncava a la altura del tórax y de forma convexa a nivel lumbar.', '2023-12-19', GETDATE(), 1),</v>
      </c>
    </row>
    <row r="213" spans="2:14">
      <c r="B213" s="2">
        <v>18</v>
      </c>
      <c r="C213" s="2" t="s">
        <v>327</v>
      </c>
      <c r="D213" s="2" t="s">
        <v>259</v>
      </c>
      <c r="E213" s="2">
        <v>5</v>
      </c>
      <c r="F213" s="2">
        <v>7</v>
      </c>
      <c r="G213" s="2" t="s">
        <v>342</v>
      </c>
      <c r="H213" s="2">
        <v>79</v>
      </c>
      <c r="I213" s="2" t="s">
        <v>356</v>
      </c>
      <c r="J213" s="2" t="s">
        <v>383</v>
      </c>
      <c r="K213" s="2" t="s">
        <v>393</v>
      </c>
      <c r="L213">
        <v>1</v>
      </c>
      <c r="N213" s="2" t="str">
        <f t="shared" si="10"/>
        <v>('Silla de Escritorio Alta PILCOSA', 'a8b3c577', 5, 7, 'https://images.fravega.com/f300/26a7119e87f0108b571d774d8b717637.jpg.webp', 79, 'Sillón ejecutivo elegante y vanguardista con asiento en tela mesh, con cabecera alta en cuero ecológico. Brazo de polipropileno fijo, respaldo de malla de poliéster, asiento grande de espuma; base y pistón cromado.', '2023-12-25', GETDATE(), 1),</v>
      </c>
    </row>
    <row r="214" spans="2:14">
      <c r="B214" s="2">
        <v>19</v>
      </c>
      <c r="C214" s="2" t="s">
        <v>328</v>
      </c>
      <c r="D214" s="2" t="s">
        <v>260</v>
      </c>
      <c r="E214" s="2">
        <v>1</v>
      </c>
      <c r="F214" s="2">
        <v>6</v>
      </c>
      <c r="G214" s="2" t="s">
        <v>343</v>
      </c>
      <c r="H214" s="2">
        <v>116</v>
      </c>
      <c r="I214" s="2" t="s">
        <v>357</v>
      </c>
      <c r="J214" s="2" t="s">
        <v>384</v>
      </c>
      <c r="K214" s="2" t="s">
        <v>393</v>
      </c>
      <c r="L214">
        <v>1</v>
      </c>
      <c r="N214" s="2" t="str">
        <f t="shared" si="10"/>
        <v>('Auricular In-ear Inalámbrico Jbl Wave', '48af8b5d', 1, 6, 'https://images.fravega.com/f300/2877a6fff83042d42b36f6c5f3104354.jpg.webp', 116, 'Al ser in-ear, mejoran la calidad del audio y son de tamaño pequeño para poder insertarse en tu oreja. Son ideales para acompañarte a la hora de hacer ejercicio mientras te sumergís en el mejor sonido envolvente.', '2023-12-30', GETDATE(), 1),</v>
      </c>
    </row>
    <row r="215" spans="2:14">
      <c r="B215" s="2">
        <v>20</v>
      </c>
      <c r="C215" s="2" t="s">
        <v>329</v>
      </c>
      <c r="D215" s="2" t="s">
        <v>261</v>
      </c>
      <c r="E215" s="2">
        <v>2</v>
      </c>
      <c r="F215" s="2">
        <v>6</v>
      </c>
      <c r="G215" s="2" t="s">
        <v>344</v>
      </c>
      <c r="H215" s="2">
        <v>47</v>
      </c>
      <c r="I215" s="2" t="s">
        <v>358</v>
      </c>
      <c r="J215" s="2" t="s">
        <v>385</v>
      </c>
      <c r="K215" s="2" t="s">
        <v>393</v>
      </c>
      <c r="L215">
        <v>1</v>
      </c>
      <c r="N215" s="2" t="str">
        <f t="shared" si="10"/>
        <v>('Auriculares Inalámbricos On Ear Philips TAH1205BK/00', 'f95c72a4', 2, 6, 'https://images.fravega.com/f300/eff092d0da8ba6b78012a3f158243bd0.jpg.webp', 47, 'El modelo TAH1205BK/00 de Philips cuenta con un diseño ligero y cómodo. A su vez, los auriculares Philips presentan una banda ajustable y almohadillas acolchadas que brindan un mayor confort. Auriculares On Ear.', '2024-01-02', GETDATE(), 1),</v>
      </c>
    </row>
    <row r="216" spans="2:14">
      <c r="B216" s="2">
        <v>21</v>
      </c>
      <c r="C216" s="2" t="s">
        <v>330</v>
      </c>
      <c r="D216" s="2" t="s">
        <v>262</v>
      </c>
      <c r="E216" s="2">
        <v>4</v>
      </c>
      <c r="F216" s="2">
        <v>6</v>
      </c>
      <c r="G216" s="2" t="s">
        <v>345</v>
      </c>
      <c r="H216" s="2">
        <v>14</v>
      </c>
      <c r="I216" s="2" t="s">
        <v>359</v>
      </c>
      <c r="J216" s="2" t="s">
        <v>386</v>
      </c>
      <c r="K216" s="2" t="s">
        <v>393</v>
      </c>
      <c r="L216">
        <v>1</v>
      </c>
      <c r="N216" s="2" t="str">
        <f t="shared" si="10"/>
        <v>('Auriculares Bluetooth TWS Daewoo DW-NO441KI', 'a86058e6', 4, 6, 'https://images.fravega.com/f300/744030779a79d659bf516497fb90fdec.jpg.webp', 14, 'Rango de frecuencia 20 HZ- 20 KHz', '2024-01-03', GETDATE(), 1),</v>
      </c>
    </row>
    <row r="217" spans="2:14">
      <c r="B217" s="2">
        <v>22</v>
      </c>
      <c r="C217" s="2" t="s">
        <v>331</v>
      </c>
      <c r="D217" s="2" t="s">
        <v>263</v>
      </c>
      <c r="E217" s="2">
        <v>7</v>
      </c>
      <c r="F217" s="2">
        <v>6</v>
      </c>
      <c r="G217" s="2" t="s">
        <v>346</v>
      </c>
      <c r="H217" s="2">
        <v>83</v>
      </c>
      <c r="I217" s="2" t="s">
        <v>360</v>
      </c>
      <c r="J217" s="2" t="s">
        <v>386</v>
      </c>
      <c r="K217" s="2" t="s">
        <v>393</v>
      </c>
      <c r="L217">
        <v>1</v>
      </c>
      <c r="N217" s="2" t="str">
        <f t="shared" si="10"/>
        <v>('Auriculares Inalámbricos JBL Tune 510BT', '04ca1012', 7, 6, 'https://images.fravega.com/f300/8b96c9872eb0b216043edc5635eafc41.jpg.webp', 83, 'Al ser on-ear se apoyan en tus orejas cómodamente y ofrecen una gran calidad de sonido. Usalos en viajes largos o actividades al aire libre.', '2024-01-03', GETDATE(), 1),</v>
      </c>
    </row>
    <row r="218" spans="2:14">
      <c r="B218" s="2">
        <v>23</v>
      </c>
      <c r="C218" s="2" t="s">
        <v>332</v>
      </c>
      <c r="D218" s="2" t="s">
        <v>264</v>
      </c>
      <c r="E218" s="2">
        <v>9</v>
      </c>
      <c r="F218" s="2">
        <v>5</v>
      </c>
      <c r="G218" s="2" t="s">
        <v>347</v>
      </c>
      <c r="H218" s="2">
        <v>8</v>
      </c>
      <c r="I218" s="2" t="s">
        <v>361</v>
      </c>
      <c r="J218" s="2" t="s">
        <v>387</v>
      </c>
      <c r="K218" s="2" t="s">
        <v>393</v>
      </c>
      <c r="L218">
        <v>1</v>
      </c>
      <c r="N218" s="2" t="str">
        <f t="shared" si="10"/>
        <v>('Smartwatch Suono HOG0032', 'b31ad81f', 9, 5, 'https://images.fravega.com/f300/9830da28c2c8d9a341beddbaa78c2703.jpg.webp', 8, 'El smartwatch cuenta con pantalla táctil a color de gran tamaño de alta resolución: las teclas táctiles sensibles brindan una operación rápida y fácil Ideal para ejercicio.', '2024-01-06', GETDATE(), 1),</v>
      </c>
    </row>
    <row r="219" spans="2:14">
      <c r="B219" s="2">
        <v>24</v>
      </c>
      <c r="C219" s="2" t="s">
        <v>333</v>
      </c>
      <c r="D219" s="2" t="s">
        <v>265</v>
      </c>
      <c r="E219" s="2">
        <v>1</v>
      </c>
      <c r="F219" s="2">
        <v>5</v>
      </c>
      <c r="G219" s="2" t="s">
        <v>348</v>
      </c>
      <c r="H219" s="2">
        <v>413</v>
      </c>
      <c r="I219" s="2" t="s">
        <v>362</v>
      </c>
      <c r="J219" s="2" t="s">
        <v>388</v>
      </c>
      <c r="K219" s="2" t="s">
        <v>393</v>
      </c>
      <c r="L219">
        <v>1</v>
      </c>
      <c r="N219" s="2" t="str">
        <f t="shared" si="10"/>
        <v>('Samsung Galaxy Watch6 40MM', '0801b49e', 1, 5, 'https://images.fravega.com/f300/fbe7e16e9bc0cd6d88b3adb3396576d1.jpg.webp', 413, 'El Galaxy Watch6 viene con un paquete de monitorización cardíaca que te aporta tranquilidad para que puedas concentrarte en tu día. El sensor PPG integrado mide periódicamente la frecuencia cardíaca y el ritmo cardíaco y te avisará si la frecuencia cardíaca es demasiado alta o demasiado baja.', '2024-01-07', GETDATE(), 1),</v>
      </c>
    </row>
    <row r="220" spans="2:14">
      <c r="B220" s="2">
        <v>25</v>
      </c>
      <c r="C220" s="2" t="s">
        <v>334</v>
      </c>
      <c r="D220" s="2" t="s">
        <v>266</v>
      </c>
      <c r="E220" s="2">
        <v>1</v>
      </c>
      <c r="F220" s="2">
        <v>5</v>
      </c>
      <c r="G220" s="2" t="s">
        <v>349</v>
      </c>
      <c r="H220" s="2">
        <v>19</v>
      </c>
      <c r="I220" s="2" t="s">
        <v>363</v>
      </c>
      <c r="J220" s="2" t="s">
        <v>388</v>
      </c>
      <c r="K220" s="2" t="s">
        <v>393</v>
      </c>
      <c r="L220">
        <v>1</v>
      </c>
      <c r="N220" s="2" t="str">
        <f t="shared" si="10"/>
        <v>('Reloj Inteligente M6 Smartwatch Suono', '0f0bc3fe', 1, 5, 'https://images.fravega.com/f300/962f68dcade0c65d7de473a007bffe72.jpg.webp', 19, 'Con esta Pulsera/Reloj Inteligente además de hacer deportes al aire libre y controlar todos tus ejercicios podrás responder llamadas.', '2024-01-07', GETDATE(), 1),</v>
      </c>
    </row>
    <row r="221" spans="2:14">
      <c r="B221" s="2">
        <v>26</v>
      </c>
      <c r="C221" s="2" t="s">
        <v>335</v>
      </c>
      <c r="D221" s="2" t="s">
        <v>267</v>
      </c>
      <c r="E221" s="2">
        <v>8</v>
      </c>
      <c r="F221" s="2">
        <v>5</v>
      </c>
      <c r="G221" s="2" t="s">
        <v>350</v>
      </c>
      <c r="H221" s="2">
        <v>6</v>
      </c>
      <c r="I221" s="2" t="s">
        <v>364</v>
      </c>
      <c r="J221" s="2" t="s">
        <v>389</v>
      </c>
      <c r="K221" s="2" t="s">
        <v>393</v>
      </c>
      <c r="L221">
        <v>1</v>
      </c>
      <c r="N221" s="2" t="str">
        <f t="shared" si="10"/>
        <v>('Malla de goma silicona para Mi Band 5 y Miband 6 Xiaomi', '2cca2792', 8, 5, 'https://images.fravega.com/f300/37674d1bf61239de58b6586cfd0ce4eb.jpg.webp', 6, 'Pulsera de goma de repuesto para Mi Band 5 y 6 Material de la malla: TPU Material de la hebilla: Plástico', '2024-01-08', GETDATE(), 1),</v>
      </c>
    </row>
    <row r="222" spans="2:14">
      <c r="B222" s="2">
        <v>27</v>
      </c>
      <c r="C222" s="2" t="s">
        <v>336</v>
      </c>
      <c r="D222" s="2" t="s">
        <v>268</v>
      </c>
      <c r="E222" s="2">
        <v>7</v>
      </c>
      <c r="F222" s="2">
        <v>2</v>
      </c>
      <c r="G222" s="2" t="s">
        <v>351</v>
      </c>
      <c r="H222" s="2">
        <v>849</v>
      </c>
      <c r="I222" s="2" t="s">
        <v>365</v>
      </c>
      <c r="J222" s="2" t="s">
        <v>390</v>
      </c>
      <c r="K222" s="2" t="s">
        <v>393</v>
      </c>
      <c r="L222">
        <v>1</v>
      </c>
      <c r="N222" s="2" t="str">
        <f t="shared" si="10"/>
        <v>('Celular Samsung Galaxy S23 FE', '24890f3d', 7, 2, 'https://images.fravega.com/f300/a82eba64d454a282d0339c93521dbee0.jpg.webp', 849, 'El nuevo Galaxy S23 FE cuenta con un procesador Samsung Exynos 2200 con una velocidad de CPU: 2.8GHz, 2.5GHz, 1.8GHz. A su vez, tiene un espacio de almacenamiento de 128 GB.', '2024-01-10', GETDATE(), 1),</v>
      </c>
    </row>
    <row r="223" spans="2:14">
      <c r="B223" s="2">
        <v>28</v>
      </c>
      <c r="C223" s="2" t="s">
        <v>337</v>
      </c>
      <c r="D223" s="2" t="s">
        <v>269</v>
      </c>
      <c r="E223" s="2">
        <v>4</v>
      </c>
      <c r="F223" s="2">
        <v>1</v>
      </c>
      <c r="G223" s="2" t="s">
        <v>352</v>
      </c>
      <c r="H223" s="2">
        <v>949</v>
      </c>
      <c r="I223" s="2" t="s">
        <v>366</v>
      </c>
      <c r="J223" s="2" t="s">
        <v>390</v>
      </c>
      <c r="K223" s="2" t="s">
        <v>393</v>
      </c>
      <c r="L223">
        <v>1</v>
      </c>
      <c r="N223" s="2" t="str">
        <f t="shared" si="10"/>
        <v>('Lenovo IdeaPad 1 15,6”', '1b9160bd', 4, 1, 'https://images.fravega.com/f300/e8d7c01f2e2effe6a265da75befb8372.jpg.webp', 949, 'Su procesador AMD Ryzen 5, junto con su memoria RAM de 8GB y su disco SSD de 256GB, logran ofrecer el almacenamiento que necesitás y un rendimiento óptimo.', '2024-01-10', GETDATE(), 1),</v>
      </c>
    </row>
    <row r="224" spans="2:14">
      <c r="B224" s="2">
        <v>29</v>
      </c>
      <c r="C224" s="2" t="s">
        <v>338</v>
      </c>
      <c r="D224" s="2" t="s">
        <v>270</v>
      </c>
      <c r="E224" s="2">
        <v>2</v>
      </c>
      <c r="F224" s="2">
        <v>1</v>
      </c>
      <c r="G224" s="2" t="s">
        <v>353</v>
      </c>
      <c r="H224" s="2">
        <v>1029</v>
      </c>
      <c r="I224" s="2" t="s">
        <v>367</v>
      </c>
      <c r="J224" s="2" t="s">
        <v>391</v>
      </c>
      <c r="K224" s="2" t="s">
        <v>393</v>
      </c>
      <c r="L224">
        <v>1</v>
      </c>
      <c r="N224" s="2" t="str">
        <f t="shared" si="10"/>
        <v>('Notebook Dell Gaming 15,6" AMD Ryzen 5', '9d1da242', 2, 1, 'https://images.fravega.com/f300/6c234aac346afbecebb11d2593d28748.jpg.webp', 1029, 'Gracias a su memoria de 8GB, su almacenamiento de 512GB y el procesador AMD Ryzen 5 disfrutarás de un gran rendimiento, eficiencia y velocidad para vivir una experiencia mucho más rápida.', '2024-01-11', GETDATE(), 1),</v>
      </c>
    </row>
    <row r="225" spans="2:19">
      <c r="B225" s="2">
        <v>30</v>
      </c>
      <c r="C225" s="2" t="s">
        <v>339</v>
      </c>
      <c r="D225" s="2" t="s">
        <v>271</v>
      </c>
      <c r="E225" s="2">
        <v>1</v>
      </c>
      <c r="F225" s="2">
        <v>1</v>
      </c>
      <c r="G225" s="2" t="s">
        <v>354</v>
      </c>
      <c r="H225" s="2">
        <v>929</v>
      </c>
      <c r="I225" s="2" t="s">
        <v>368</v>
      </c>
      <c r="J225" s="2" t="s">
        <v>392</v>
      </c>
      <c r="K225" s="2" t="s">
        <v>393</v>
      </c>
      <c r="L225">
        <v>1</v>
      </c>
      <c r="N225" s="2" t="str">
        <f t="shared" si="10"/>
        <v>('Lenovo 14” Core i3 8GB 256GB SSD IdeaPad Slim 3', '01f28f38', 1, 1, 'https://images.fravega.com/f300/4d200697730a5f74b7ed558179362e1f.jpg.webp', 929, 'Su procesador es un Intel Core i3, que cuenta con 8 núcleos y 8 hilos. Tiene una frecuencia base de 1.8 GHz y puede alcanzar una frecuencia turbo de hasta 3.8 GHz, lo que lo hace adecuado para tareas diarias y multitarea eficiente.', '2024-01-12', GETDATE(), 1),</v>
      </c>
    </row>
    <row r="226" spans="2:19">
      <c r="B226" s="2">
        <v>31</v>
      </c>
      <c r="C226" s="2" t="s">
        <v>340</v>
      </c>
      <c r="D226" s="2" t="s">
        <v>272</v>
      </c>
      <c r="E226" s="2">
        <v>2</v>
      </c>
      <c r="F226" s="2">
        <v>2</v>
      </c>
      <c r="G226" s="2" t="s">
        <v>355</v>
      </c>
      <c r="H226" s="2">
        <v>600</v>
      </c>
      <c r="I226" s="2" t="s">
        <v>369</v>
      </c>
      <c r="J226" s="2" t="s">
        <v>392</v>
      </c>
      <c r="K226" s="2" t="s">
        <v>393</v>
      </c>
      <c r="L226">
        <v>1</v>
      </c>
      <c r="N226" s="2" t="str">
        <f t="shared" si="10"/>
        <v>('Motorola Edge 40 Neo', '0fabff58', 2, 2, 'https://images.fravega.com/f300/0d4369708daf8dfa8819d97dec700c28.jpg.webp', 600, 'Experimentá conexiones veloces 5G gracias a la potencia del procesador y su configuración de memoria. Con 8GB de RAM y 256GB de almacenamiento interno.', '2024-01-12', GETDATE(), 1),</v>
      </c>
    </row>
    <row r="227" spans="2:19">
      <c r="B227" s="2">
        <v>32</v>
      </c>
      <c r="C227" s="2" t="s">
        <v>430</v>
      </c>
      <c r="D227" s="8" t="s">
        <v>431</v>
      </c>
      <c r="E227">
        <v>3</v>
      </c>
      <c r="F227">
        <v>5</v>
      </c>
      <c r="G227" s="2" t="s">
        <v>436</v>
      </c>
      <c r="H227">
        <v>14</v>
      </c>
      <c r="I227" s="8" t="s">
        <v>434</v>
      </c>
      <c r="J227" s="2" t="s">
        <v>391</v>
      </c>
      <c r="K227" s="2" t="s">
        <v>393</v>
      </c>
      <c r="L227">
        <v>1</v>
      </c>
      <c r="N227" t="str">
        <f t="shared" si="10"/>
        <v>('Bolígrafo Bic Cristal Punta Media 1mm Caja X 50 Unidades', '176589ff', 3, 5, 'https://http2.mlstatic.com/D_NQ_NP_635928-MLA47574733077_092021-O.webp', 14, 'Boligrafo bic crsital caja x 50 unidades trazo medio 1 mm. escritura continua la tinta fluye desde el primer contacto con el papel.  ', '2024-01-11', GETDATE(), 1),</v>
      </c>
    </row>
    <row r="228" spans="2:19">
      <c r="B228" s="2">
        <v>33</v>
      </c>
      <c r="C228" s="2" t="s">
        <v>432</v>
      </c>
      <c r="D228" s="8" t="s">
        <v>433</v>
      </c>
      <c r="E228">
        <v>3</v>
      </c>
      <c r="F228">
        <v>5</v>
      </c>
      <c r="G228" t="s">
        <v>429</v>
      </c>
      <c r="H228">
        <v>12</v>
      </c>
      <c r="I228" s="8" t="s">
        <v>435</v>
      </c>
      <c r="J228" s="2" t="s">
        <v>391</v>
      </c>
      <c r="K228" s="2" t="s">
        <v>393</v>
      </c>
      <c r="L228">
        <v>1</v>
      </c>
      <c r="N228" t="str">
        <f t="shared" si="10"/>
        <v>('Abrochadora Brazo Largo Para Revistas', 'dfc3902a', 3, 5, NULL, 12, 'La abrochadora de brazo largo para revistas 330 mm es una herramienta que se utiliza para unir hojas de papel, folletos o revistas. Tiene un brazo largo que le permite abarcar una gran cantidad de papel, lo que la hace ideal para revistas y otros documentos de gran tamaño.', '2024-01-11', GETDATE(), 1),</v>
      </c>
    </row>
    <row r="231" spans="2:19">
      <c r="B231" s="14" t="s">
        <v>445</v>
      </c>
      <c r="C231" s="14"/>
      <c r="D231" s="14"/>
      <c r="E231" s="14"/>
    </row>
    <row r="232" spans="2:19" s="2" customFormat="1">
      <c r="B232" s="4" t="s">
        <v>34</v>
      </c>
      <c r="C232" s="4" t="s">
        <v>11</v>
      </c>
      <c r="D232" s="8"/>
      <c r="E232" s="2" t="str">
        <f>CONCATENATE("INSERT INTO ", B231," (",C232,") VALUES")</f>
        <v>INSERT INTO user_rols (rol) VALUES</v>
      </c>
    </row>
    <row r="233" spans="2:19" s="2" customFormat="1">
      <c r="B233" s="2">
        <v>1</v>
      </c>
      <c r="C233" s="2" t="s">
        <v>442</v>
      </c>
      <c r="D233" s="8"/>
      <c r="E233" s="2" t="str">
        <f>CONCATENATE("(",C233,"),")</f>
        <v>('admin'),</v>
      </c>
    </row>
    <row r="236" spans="2:19">
      <c r="B236" s="15" t="s">
        <v>438</v>
      </c>
      <c r="C236" s="15"/>
      <c r="D236" s="15"/>
      <c r="E236" s="15"/>
      <c r="F236" s="15"/>
      <c r="G236" s="15"/>
      <c r="H236" s="15"/>
      <c r="I236" s="15"/>
      <c r="J236" s="15"/>
      <c r="K236" s="15"/>
    </row>
    <row r="237" spans="2:19">
      <c r="B237" s="2" t="s">
        <v>34</v>
      </c>
      <c r="C237" s="4" t="s">
        <v>439</v>
      </c>
      <c r="D237" s="10" t="s">
        <v>440</v>
      </c>
      <c r="E237" s="4" t="s">
        <v>447</v>
      </c>
      <c r="F237" s="10" t="s">
        <v>4</v>
      </c>
      <c r="G237" s="10" t="s">
        <v>8</v>
      </c>
      <c r="H237" s="10" t="s">
        <v>446</v>
      </c>
      <c r="I237" s="4" t="s">
        <v>240</v>
      </c>
      <c r="J237" s="4" t="s">
        <v>325</v>
      </c>
      <c r="L237" s="2" t="str">
        <f>CONCATENATE("INSERT INTO ",B236," (",C237,", ",D237,", ",E237,", ",F237,", ",G237,", ",H237,", ",I237,", ",J237,") VALUES ")</f>
        <v xml:space="preserve">INSERT INTO users (username, password_hash, email, name, surname, rol_id, created_at, updated_at) VALUES </v>
      </c>
      <c r="M237" s="2"/>
      <c r="S237" s="6"/>
    </row>
    <row r="238" spans="2:19">
      <c r="B238" s="2">
        <v>1</v>
      </c>
      <c r="C238" s="2" t="s">
        <v>441</v>
      </c>
      <c r="D238" s="8" t="s">
        <v>442</v>
      </c>
      <c r="E238" s="16" t="s">
        <v>448</v>
      </c>
      <c r="F238" s="2" t="s">
        <v>443</v>
      </c>
      <c r="G238" s="2" t="s">
        <v>444</v>
      </c>
      <c r="H238" s="2">
        <v>1</v>
      </c>
      <c r="I238" s="12" t="s">
        <v>370</v>
      </c>
      <c r="J238" s="12" t="s">
        <v>370</v>
      </c>
      <c r="L238" s="2" t="str">
        <f>CONCATENATE("(",C238,", ",D238,", ",E238,", ",F238,", ",G238,", ",H238,", ",I238,", ",J238,"),")</f>
        <v>('user', 'admin', 'ualloatti@asjservicios.com', 'Uriel', 'Alloatti', 1, '2023-11-12', '2023-11-12'),</v>
      </c>
      <c r="M238" s="12"/>
    </row>
    <row r="239" spans="2:19" s="2" customFormat="1">
      <c r="D239" s="8"/>
      <c r="H239" s="12"/>
      <c r="I239" s="12"/>
      <c r="M239" s="12"/>
    </row>
    <row r="240" spans="2:19" s="2" customFormat="1">
      <c r="D240" s="8"/>
      <c r="H240" s="12"/>
      <c r="I240" s="12"/>
      <c r="M240" s="12"/>
    </row>
    <row r="241" spans="2:13">
      <c r="K241" s="2"/>
      <c r="L241" s="2"/>
      <c r="M241" s="2"/>
    </row>
    <row r="242" spans="2:13">
      <c r="B242" s="14" t="s">
        <v>237</v>
      </c>
      <c r="C242" s="14"/>
      <c r="D242" s="14"/>
      <c r="E242" s="14"/>
      <c r="F242" s="14"/>
      <c r="G242" s="14"/>
      <c r="H242" s="14"/>
      <c r="I242" s="14"/>
      <c r="J242" s="14"/>
      <c r="K242" s="2"/>
      <c r="L242" s="2"/>
      <c r="M242" s="2"/>
    </row>
    <row r="243" spans="2:13">
      <c r="B243" s="2" t="s">
        <v>34</v>
      </c>
      <c r="C243" s="4" t="s">
        <v>238</v>
      </c>
      <c r="D243" s="10" t="s">
        <v>239</v>
      </c>
      <c r="E243" s="4" t="s">
        <v>232</v>
      </c>
      <c r="F243" s="4" t="s">
        <v>437</v>
      </c>
      <c r="G243" s="4" t="s">
        <v>240</v>
      </c>
      <c r="H243" s="4" t="s">
        <v>325</v>
      </c>
      <c r="J243" t="str">
        <f>CONCATENATE("INSERT INTO ",B242," (",C243,", ",D243,", ",E243,", ",F243,", ",G243,", ",H243,") VALUES ")</f>
        <v xml:space="preserve">INSERT INTO purchase_orders (date_arrives, requirements, suplier_id, user_id, created_at, updated_at) VALUES </v>
      </c>
      <c r="K243" s="2"/>
      <c r="L243" s="2"/>
      <c r="M243" s="2"/>
    </row>
    <row r="244" spans="2:13">
      <c r="B244" s="2">
        <v>1</v>
      </c>
      <c r="C244" s="3" t="s">
        <v>374</v>
      </c>
      <c r="D244" s="8" t="s">
        <v>397</v>
      </c>
      <c r="E244">
        <v>1</v>
      </c>
      <c r="F244">
        <v>1</v>
      </c>
      <c r="G244" s="2" t="s">
        <v>373</v>
      </c>
      <c r="H244" s="2" t="s">
        <v>373</v>
      </c>
      <c r="J244" t="str">
        <f>CONCATENATE("(",C244,", ",D244,", ",E244,", ",F244,", ",G244,", ",H244,"),")</f>
        <v>('2023-11-24', 'Tocar timbre al arribar.', 1, 1, '2023-11-19', '2023-11-19'),</v>
      </c>
      <c r="K244" s="2"/>
      <c r="L244" s="2"/>
      <c r="M244" s="2"/>
    </row>
    <row r="245" spans="2:13">
      <c r="B245" s="2">
        <v>2</v>
      </c>
      <c r="C245" s="3" t="s">
        <v>394</v>
      </c>
      <c r="D245" s="8" t="s">
        <v>398</v>
      </c>
      <c r="E245" s="2">
        <v>2</v>
      </c>
      <c r="F245">
        <v>1</v>
      </c>
      <c r="G245" s="2" t="s">
        <v>376</v>
      </c>
      <c r="H245" s="2" t="s">
        <v>376</v>
      </c>
      <c r="I245" s="2"/>
      <c r="J245" s="2" t="str">
        <f t="shared" ref="J245:J253" si="11">CONCATENATE("(",C245,", ",D245,", ",E245,", ",F245,", ",G245,", ",H245,"),")</f>
        <v>('2023-12-07', 'Llamar al llegar.', 2, 1, '2023-12-01', '2023-12-01'),</v>
      </c>
      <c r="K245" s="2"/>
      <c r="L245" s="2"/>
      <c r="M245" s="2"/>
    </row>
    <row r="246" spans="2:13">
      <c r="B246" s="2">
        <v>3</v>
      </c>
      <c r="C246" s="3" t="s">
        <v>395</v>
      </c>
      <c r="D246" s="8" t="s">
        <v>399</v>
      </c>
      <c r="E246" s="2">
        <v>8</v>
      </c>
      <c r="F246">
        <v>1</v>
      </c>
      <c r="G246" s="2" t="s">
        <v>380</v>
      </c>
      <c r="H246" s="2" t="s">
        <v>380</v>
      </c>
      <c r="I246" s="2"/>
      <c r="J246" s="2" t="str">
        <f t="shared" si="11"/>
        <v>('2023-12-20', 'Pasar por la mañana.', 8, 1, '2023-12-16', '2023-12-16'),</v>
      </c>
      <c r="K246" s="2"/>
      <c r="L246" s="2"/>
      <c r="M246" s="2"/>
    </row>
    <row r="247" spans="2:13">
      <c r="B247" s="2">
        <v>4</v>
      </c>
      <c r="C247" s="3" t="s">
        <v>384</v>
      </c>
      <c r="D247" s="8" t="s">
        <v>400</v>
      </c>
      <c r="E247" s="2">
        <v>9</v>
      </c>
      <c r="F247">
        <v>1</v>
      </c>
      <c r="G247" s="2" t="s">
        <v>383</v>
      </c>
      <c r="H247" s="2" t="s">
        <v>383</v>
      </c>
      <c r="I247" s="2"/>
      <c r="J247" s="2" t="str">
        <f t="shared" si="11"/>
        <v>('2023-12-30', '-', 9, 1, '2023-12-25', '2023-12-25'),</v>
      </c>
      <c r="K247" s="2"/>
      <c r="L247" s="2"/>
      <c r="M247" s="2"/>
    </row>
    <row r="248" spans="2:13">
      <c r="B248" s="2">
        <v>5</v>
      </c>
      <c r="C248" s="3" t="s">
        <v>388</v>
      </c>
      <c r="D248" s="8" t="s">
        <v>401</v>
      </c>
      <c r="E248" s="2">
        <v>7</v>
      </c>
      <c r="F248" s="2">
        <v>1</v>
      </c>
      <c r="G248" s="2" t="s">
        <v>386</v>
      </c>
      <c r="H248" s="2" t="s">
        <v>386</v>
      </c>
      <c r="I248" s="2"/>
      <c r="J248" s="2" t="str">
        <f t="shared" si="11"/>
        <v>('2024-01-07', 'Reja Negra.', 7, 1, '2024-01-03', '2024-01-03'),</v>
      </c>
      <c r="K248" s="2"/>
      <c r="L248" s="2"/>
      <c r="M248" s="2"/>
    </row>
    <row r="249" spans="2:13">
      <c r="B249" s="2">
        <v>6</v>
      </c>
      <c r="C249" s="3" t="s">
        <v>396</v>
      </c>
      <c r="D249" s="8" t="s">
        <v>402</v>
      </c>
      <c r="E249" s="2">
        <v>9</v>
      </c>
      <c r="F249" s="2">
        <v>1</v>
      </c>
      <c r="G249" s="2" t="s">
        <v>390</v>
      </c>
      <c r="H249" s="2" t="s">
        <v>390</v>
      </c>
      <c r="I249" s="2"/>
      <c r="J249" s="2" t="str">
        <f t="shared" si="11"/>
        <v>('2024-01-17', 'Timbre de arriba.', 9, 1, '2024-01-10', '2024-01-10'),</v>
      </c>
      <c r="K249" s="2"/>
      <c r="L249" s="2"/>
      <c r="M249" s="2"/>
    </row>
    <row r="250" spans="2:13">
      <c r="B250" s="2">
        <v>7</v>
      </c>
      <c r="C250" s="2" t="s">
        <v>404</v>
      </c>
      <c r="D250" s="8" t="s">
        <v>398</v>
      </c>
      <c r="E250" s="2">
        <v>1</v>
      </c>
      <c r="F250" s="2">
        <v>1</v>
      </c>
      <c r="G250" s="2" t="s">
        <v>391</v>
      </c>
      <c r="H250" s="2" t="s">
        <v>391</v>
      </c>
      <c r="I250" s="2"/>
      <c r="J250" s="2" t="str">
        <f t="shared" si="11"/>
        <v>('2024-01-15', 'Llamar al llegar.', 1, 1, '2024-01-11', '2024-01-11'),</v>
      </c>
      <c r="K250" s="2"/>
      <c r="L250" s="2"/>
      <c r="M250" s="2"/>
    </row>
    <row r="251" spans="2:13">
      <c r="B251" s="2">
        <v>8</v>
      </c>
      <c r="C251" s="2" t="s">
        <v>405</v>
      </c>
      <c r="D251" s="8" t="s">
        <v>399</v>
      </c>
      <c r="E251" s="2">
        <v>5</v>
      </c>
      <c r="F251" s="2">
        <v>1</v>
      </c>
      <c r="G251" s="2" t="s">
        <v>392</v>
      </c>
      <c r="H251" s="2" t="s">
        <v>392</v>
      </c>
      <c r="I251" s="2"/>
      <c r="J251" s="2" t="str">
        <f t="shared" si="11"/>
        <v>('2024-01-16', 'Pasar por la mañana.', 5, 1, '2024-01-12', '2024-01-12'),</v>
      </c>
      <c r="K251" s="2"/>
      <c r="L251" s="2"/>
      <c r="M251" s="2"/>
    </row>
    <row r="252" spans="2:13">
      <c r="B252" s="2">
        <v>9</v>
      </c>
      <c r="C252" s="2" t="s">
        <v>396</v>
      </c>
      <c r="D252" s="8" t="s">
        <v>400</v>
      </c>
      <c r="E252" s="2">
        <v>4</v>
      </c>
      <c r="F252" s="2">
        <v>1</v>
      </c>
      <c r="G252" s="2" t="s">
        <v>392</v>
      </c>
      <c r="H252" s="2" t="s">
        <v>392</v>
      </c>
      <c r="I252" s="2"/>
      <c r="J252" s="2" t="str">
        <f t="shared" si="11"/>
        <v>('2024-01-17', '-', 4, 1, '2024-01-12', '2024-01-12'),</v>
      </c>
      <c r="K252" s="2"/>
      <c r="L252" s="2"/>
      <c r="M252" s="2"/>
    </row>
    <row r="253" spans="2:13">
      <c r="B253" s="2">
        <v>10</v>
      </c>
      <c r="C253" s="12" t="s">
        <v>396</v>
      </c>
      <c r="D253" s="8" t="s">
        <v>400</v>
      </c>
      <c r="E253" s="2">
        <v>3</v>
      </c>
      <c r="F253" s="2">
        <v>1</v>
      </c>
      <c r="G253" s="2" t="s">
        <v>392</v>
      </c>
      <c r="H253" s="2" t="s">
        <v>392</v>
      </c>
      <c r="I253" s="2"/>
      <c r="J253" s="2" t="str">
        <f t="shared" si="11"/>
        <v>('2024-01-17', '-', 3, 1, '2024-01-12', '2024-01-12'),</v>
      </c>
      <c r="K253" s="2"/>
      <c r="L253" s="2"/>
      <c r="M253" s="2"/>
    </row>
    <row r="254" spans="2:13">
      <c r="C254" s="2"/>
      <c r="E254" s="2"/>
      <c r="F254" s="2"/>
      <c r="G254" s="2"/>
      <c r="H254" s="2"/>
      <c r="I254" s="8"/>
      <c r="J254" s="2"/>
      <c r="K254" s="2"/>
      <c r="L254" s="2"/>
      <c r="M254" s="2"/>
    </row>
    <row r="255" spans="2:13">
      <c r="C255" s="2"/>
      <c r="E255" s="2"/>
      <c r="F255" s="2"/>
      <c r="G255" s="2"/>
      <c r="H255" s="2"/>
      <c r="I255" s="2"/>
      <c r="J255" s="2"/>
      <c r="K255" s="2"/>
      <c r="L255" s="2"/>
      <c r="M255" s="2"/>
    </row>
    <row r="256" spans="2:13">
      <c r="B256" s="13" t="s">
        <v>407</v>
      </c>
      <c r="C256" s="13"/>
      <c r="D256" s="13"/>
      <c r="E256" s="13"/>
      <c r="F256" s="13"/>
      <c r="G256" s="13"/>
      <c r="H256" s="13"/>
      <c r="I256" s="2"/>
      <c r="J256" s="2"/>
      <c r="K256" s="2"/>
      <c r="L256" s="2"/>
      <c r="M256" s="2"/>
    </row>
    <row r="257" spans="2:13">
      <c r="B257" s="2" t="s">
        <v>34</v>
      </c>
      <c r="C257" s="4" t="s">
        <v>408</v>
      </c>
      <c r="D257" s="10" t="s">
        <v>403</v>
      </c>
      <c r="E257" s="4" t="s">
        <v>235</v>
      </c>
      <c r="F257" s="4" t="s">
        <v>241</v>
      </c>
      <c r="G257" s="2"/>
      <c r="H257" s="2" t="str">
        <f>CONCATENATE("INSERT INTO ",B256, " (",C257,", ",D257,", ",E257,", ",F257,") VALUES ")</f>
        <v xml:space="preserve">INSERT INTO purchase_products (purchase_id, product_id, price, quantity) VALUES </v>
      </c>
      <c r="I257" s="2"/>
      <c r="J257" s="2"/>
      <c r="K257" s="2"/>
      <c r="L257" s="2"/>
      <c r="M257" s="2"/>
    </row>
    <row r="258" spans="2:13">
      <c r="B258" s="2">
        <v>1</v>
      </c>
      <c r="C258" s="2">
        <v>1</v>
      </c>
      <c r="D258" s="8">
        <v>1</v>
      </c>
      <c r="E258" s="8">
        <v>715</v>
      </c>
      <c r="F258" s="8">
        <v>2</v>
      </c>
      <c r="G258" s="2"/>
      <c r="H258" s="2" t="str">
        <f t="shared" ref="H258:H280" si="12">CONCATENATE("(",C258,", ",D258,", ",E258,", ",F258,"),")</f>
        <v>(1, 1, 715, 2),</v>
      </c>
      <c r="I258" s="2"/>
      <c r="J258" s="2"/>
      <c r="K258" s="2"/>
      <c r="L258" s="2"/>
      <c r="M258" s="2"/>
    </row>
    <row r="259" spans="2:13">
      <c r="B259" s="2">
        <v>2</v>
      </c>
      <c r="C259" s="2">
        <v>2</v>
      </c>
      <c r="D259" s="8">
        <v>3</v>
      </c>
      <c r="E259" s="8">
        <v>566</v>
      </c>
      <c r="F259" s="8">
        <v>1</v>
      </c>
      <c r="G259" s="2"/>
      <c r="H259" s="2" t="str">
        <f t="shared" si="12"/>
        <v>(2, 3, 566, 1),</v>
      </c>
      <c r="I259" s="2"/>
      <c r="J259" s="2"/>
      <c r="K259" s="2"/>
      <c r="L259" s="2"/>
      <c r="M259" s="2"/>
    </row>
    <row r="260" spans="2:13">
      <c r="B260" s="2">
        <v>3</v>
      </c>
      <c r="C260" s="2">
        <v>2</v>
      </c>
      <c r="D260" s="8">
        <v>7</v>
      </c>
      <c r="E260" s="8">
        <v>269</v>
      </c>
      <c r="F260" s="8">
        <v>3</v>
      </c>
      <c r="G260" s="2"/>
      <c r="H260" s="2" t="str">
        <f t="shared" si="12"/>
        <v>(2, 7, 269, 3),</v>
      </c>
      <c r="I260" s="2"/>
      <c r="J260" s="2"/>
      <c r="K260" s="2"/>
      <c r="L260" s="2"/>
      <c r="M260" s="2"/>
    </row>
    <row r="261" spans="2:13">
      <c r="B261" s="2">
        <v>4</v>
      </c>
      <c r="C261" s="2">
        <v>3</v>
      </c>
      <c r="D261" s="8">
        <v>12</v>
      </c>
      <c r="E261" s="8">
        <v>18</v>
      </c>
      <c r="F261" s="8">
        <v>4</v>
      </c>
      <c r="G261" s="2"/>
      <c r="H261" s="2" t="str">
        <f t="shared" si="12"/>
        <v>(3, 12, 18, 4),</v>
      </c>
      <c r="I261" s="2"/>
      <c r="J261" s="2"/>
      <c r="K261" s="2"/>
      <c r="L261" s="2"/>
      <c r="M261" s="2"/>
    </row>
    <row r="262" spans="2:13">
      <c r="B262" s="2">
        <v>5</v>
      </c>
      <c r="C262" s="2">
        <v>3</v>
      </c>
      <c r="D262" s="8">
        <v>15</v>
      </c>
      <c r="E262" s="8">
        <v>17</v>
      </c>
      <c r="F262" s="8">
        <v>5</v>
      </c>
      <c r="G262" s="2"/>
      <c r="H262" s="2" t="str">
        <f t="shared" si="12"/>
        <v>(3, 15, 17, 5),</v>
      </c>
      <c r="I262" s="2"/>
      <c r="J262" s="2"/>
      <c r="K262" s="2"/>
      <c r="L262" s="2"/>
      <c r="M262" s="2"/>
    </row>
    <row r="263" spans="2:13">
      <c r="B263" s="2">
        <v>6</v>
      </c>
      <c r="C263" s="2">
        <v>4</v>
      </c>
      <c r="D263" s="2">
        <v>5</v>
      </c>
      <c r="E263" s="8">
        <v>130</v>
      </c>
      <c r="F263" s="8">
        <v>3</v>
      </c>
      <c r="G263" s="2"/>
      <c r="H263" s="2" t="str">
        <f t="shared" si="12"/>
        <v>(4, 5, 130, 3),</v>
      </c>
      <c r="I263" s="2"/>
      <c r="J263" s="2"/>
      <c r="K263" s="2"/>
      <c r="L263" s="2"/>
      <c r="M263" s="2"/>
    </row>
    <row r="264" spans="2:13">
      <c r="B264" s="2">
        <v>7</v>
      </c>
      <c r="C264" s="2">
        <v>4</v>
      </c>
      <c r="D264" s="2">
        <v>10</v>
      </c>
      <c r="E264" s="8">
        <v>1100</v>
      </c>
      <c r="F264" s="8">
        <v>1</v>
      </c>
      <c r="G264" s="2"/>
      <c r="H264" s="2" t="str">
        <f t="shared" si="12"/>
        <v>(4, 10, 1100, 1),</v>
      </c>
      <c r="I264" s="2"/>
      <c r="J264" s="2"/>
      <c r="K264" s="2"/>
      <c r="L264" s="2"/>
      <c r="M264" s="2"/>
    </row>
    <row r="265" spans="2:13">
      <c r="B265" s="2">
        <v>8</v>
      </c>
      <c r="C265" s="2">
        <v>4</v>
      </c>
      <c r="D265" s="2">
        <v>11</v>
      </c>
      <c r="E265" s="8">
        <v>330</v>
      </c>
      <c r="F265" s="8">
        <v>2</v>
      </c>
      <c r="G265" s="2"/>
      <c r="H265" s="2" t="str">
        <f t="shared" si="12"/>
        <v>(4, 11, 330, 2),</v>
      </c>
      <c r="I265" s="2"/>
      <c r="J265" s="2"/>
      <c r="K265" s="2"/>
      <c r="L265" s="2"/>
      <c r="M265" s="2"/>
    </row>
    <row r="266" spans="2:13">
      <c r="B266" s="2">
        <v>9</v>
      </c>
      <c r="C266" s="2">
        <v>5</v>
      </c>
      <c r="D266" s="2">
        <v>4</v>
      </c>
      <c r="E266" s="8">
        <v>850</v>
      </c>
      <c r="F266" s="8">
        <v>2</v>
      </c>
      <c r="G266" s="2"/>
      <c r="H266" s="2" t="str">
        <f t="shared" si="12"/>
        <v>(5, 4, 850, 2),</v>
      </c>
      <c r="I266" s="2"/>
      <c r="J266" s="2"/>
      <c r="K266" s="2"/>
      <c r="L266" s="2"/>
      <c r="M266" s="2"/>
    </row>
    <row r="267" spans="2:13">
      <c r="B267" s="2">
        <v>10</v>
      </c>
      <c r="C267" s="2">
        <v>5</v>
      </c>
      <c r="D267" s="2">
        <v>9</v>
      </c>
      <c r="E267" s="8">
        <v>2100</v>
      </c>
      <c r="F267" s="8">
        <v>1</v>
      </c>
      <c r="G267" s="2"/>
      <c r="H267" s="2" t="str">
        <f t="shared" si="12"/>
        <v>(5, 9, 2100, 1),</v>
      </c>
      <c r="I267" s="2"/>
      <c r="J267" s="2"/>
      <c r="K267" s="2"/>
      <c r="L267" s="2"/>
      <c r="M267" s="2"/>
    </row>
    <row r="268" spans="2:13">
      <c r="B268" s="2">
        <v>11</v>
      </c>
      <c r="C268" s="2">
        <v>5</v>
      </c>
      <c r="D268" s="2">
        <v>22</v>
      </c>
      <c r="E268" s="8">
        <v>78</v>
      </c>
      <c r="F268" s="8">
        <v>3</v>
      </c>
      <c r="G268" s="2"/>
      <c r="H268" s="2" t="str">
        <f t="shared" si="12"/>
        <v>(5, 22, 78, 3),</v>
      </c>
      <c r="I268" s="2"/>
      <c r="J268" s="2"/>
      <c r="K268" s="2"/>
      <c r="L268" s="2"/>
      <c r="M268" s="2"/>
    </row>
    <row r="269" spans="2:13">
      <c r="B269" s="2">
        <v>12</v>
      </c>
      <c r="C269" s="2">
        <v>6</v>
      </c>
      <c r="D269" s="2">
        <v>5</v>
      </c>
      <c r="E269" s="8">
        <v>149</v>
      </c>
      <c r="F269" s="8">
        <v>2</v>
      </c>
      <c r="G269" s="2"/>
      <c r="H269" s="2" t="str">
        <f t="shared" si="12"/>
        <v>(6, 5, 149, 2),</v>
      </c>
      <c r="I269" s="2"/>
      <c r="J269" s="2"/>
      <c r="K269" s="2"/>
      <c r="L269" s="2"/>
      <c r="M269" s="2"/>
    </row>
    <row r="270" spans="2:13">
      <c r="B270" s="2">
        <v>13</v>
      </c>
      <c r="C270" s="2">
        <v>6</v>
      </c>
      <c r="D270" s="2">
        <v>10</v>
      </c>
      <c r="E270" s="8">
        <v>1299</v>
      </c>
      <c r="F270" s="8">
        <v>1</v>
      </c>
      <c r="G270" s="2"/>
      <c r="H270" s="2" t="str">
        <f t="shared" si="12"/>
        <v>(6, 10, 1299, 1),</v>
      </c>
      <c r="I270" s="2"/>
      <c r="J270" s="2"/>
      <c r="K270" s="2"/>
      <c r="L270" s="2"/>
      <c r="M270" s="2"/>
    </row>
    <row r="271" spans="2:13">
      <c r="B271" s="2">
        <v>14</v>
      </c>
      <c r="C271" s="2">
        <v>6</v>
      </c>
      <c r="D271" s="2">
        <v>11</v>
      </c>
      <c r="E271" s="8">
        <v>345</v>
      </c>
      <c r="F271" s="8">
        <v>3</v>
      </c>
      <c r="G271" s="2"/>
      <c r="H271" s="2" t="str">
        <f t="shared" si="12"/>
        <v>(6, 11, 345, 3),</v>
      </c>
      <c r="I271" s="2"/>
      <c r="J271" s="2"/>
      <c r="K271" s="2"/>
    </row>
    <row r="272" spans="2:13">
      <c r="B272" s="2">
        <v>15</v>
      </c>
      <c r="C272" s="2">
        <v>6</v>
      </c>
      <c r="D272" s="2">
        <v>23</v>
      </c>
      <c r="E272" s="8">
        <v>8</v>
      </c>
      <c r="F272" s="8">
        <v>8</v>
      </c>
      <c r="G272" s="2"/>
      <c r="H272" s="2" t="str">
        <f t="shared" si="12"/>
        <v>(6, 23, 8, 8),</v>
      </c>
      <c r="I272" s="2"/>
      <c r="J272" s="2"/>
      <c r="K272" s="2"/>
    </row>
    <row r="273" spans="2:10">
      <c r="B273" s="2">
        <v>16</v>
      </c>
      <c r="C273" s="2">
        <v>7</v>
      </c>
      <c r="D273" s="2">
        <v>25</v>
      </c>
      <c r="E273" s="2">
        <v>19</v>
      </c>
      <c r="F273" s="8">
        <v>3</v>
      </c>
      <c r="G273" s="2"/>
      <c r="H273" s="2" t="str">
        <f t="shared" si="12"/>
        <v>(7, 25, 19, 3),</v>
      </c>
      <c r="I273" s="2"/>
      <c r="J273" s="2"/>
    </row>
    <row r="274" spans="2:10">
      <c r="B274" s="2">
        <v>17</v>
      </c>
      <c r="C274" s="2">
        <v>8</v>
      </c>
      <c r="D274" s="2">
        <v>17</v>
      </c>
      <c r="E274" s="2">
        <v>59</v>
      </c>
      <c r="F274" s="8">
        <v>12</v>
      </c>
      <c r="G274" s="2"/>
      <c r="H274" s="2" t="str">
        <f t="shared" si="12"/>
        <v>(8, 17, 59, 12),</v>
      </c>
      <c r="I274" s="2"/>
      <c r="J274" s="2"/>
    </row>
    <row r="275" spans="2:10">
      <c r="B275" s="2">
        <v>18</v>
      </c>
      <c r="C275" s="2">
        <v>8</v>
      </c>
      <c r="D275" s="2">
        <v>18</v>
      </c>
      <c r="E275" s="2">
        <v>79</v>
      </c>
      <c r="F275" s="8">
        <v>5</v>
      </c>
      <c r="G275" s="2"/>
      <c r="H275" s="2" t="str">
        <f t="shared" si="12"/>
        <v>(8, 18, 79, 5),</v>
      </c>
      <c r="I275" s="2"/>
      <c r="J275" s="2"/>
    </row>
    <row r="276" spans="2:10">
      <c r="B276" s="2">
        <v>19</v>
      </c>
      <c r="C276" s="2">
        <v>9</v>
      </c>
      <c r="D276" s="2">
        <v>8</v>
      </c>
      <c r="E276" s="2">
        <v>119</v>
      </c>
      <c r="F276" s="8">
        <v>3</v>
      </c>
      <c r="G276" s="2"/>
      <c r="H276" s="2" t="str">
        <f t="shared" si="12"/>
        <v>(9, 8, 119, 3),</v>
      </c>
      <c r="I276" s="2"/>
      <c r="J276" s="2"/>
    </row>
    <row r="277" spans="2:10">
      <c r="B277" s="2">
        <v>20</v>
      </c>
      <c r="C277" s="2">
        <v>9</v>
      </c>
      <c r="D277" s="2">
        <v>21</v>
      </c>
      <c r="E277" s="2">
        <v>14</v>
      </c>
      <c r="F277" s="8">
        <v>2</v>
      </c>
      <c r="G277" s="2"/>
      <c r="H277" s="2" t="str">
        <f t="shared" si="12"/>
        <v>(9, 21, 14, 2),</v>
      </c>
      <c r="I277" s="2"/>
      <c r="J277" s="2"/>
    </row>
    <row r="278" spans="2:10">
      <c r="B278" s="2">
        <v>21</v>
      </c>
      <c r="C278" s="2">
        <v>9</v>
      </c>
      <c r="D278" s="2">
        <v>28</v>
      </c>
      <c r="E278" s="2">
        <v>949</v>
      </c>
      <c r="F278" s="8">
        <v>1</v>
      </c>
      <c r="G278" s="2"/>
      <c r="H278" s="2" t="str">
        <f t="shared" si="12"/>
        <v>(9, 28, 949, 1),</v>
      </c>
      <c r="I278" s="2"/>
      <c r="J278" s="2"/>
    </row>
    <row r="279" spans="2:10">
      <c r="B279" s="2">
        <v>22</v>
      </c>
      <c r="C279" s="2">
        <v>10</v>
      </c>
      <c r="D279" s="8">
        <v>32</v>
      </c>
      <c r="E279" s="8">
        <v>14</v>
      </c>
      <c r="F279" s="8">
        <v>3</v>
      </c>
      <c r="G279" s="2"/>
      <c r="H279" s="2" t="str">
        <f t="shared" si="12"/>
        <v>(10, 32, 14, 3),</v>
      </c>
      <c r="I279" s="2"/>
      <c r="J279" s="2"/>
    </row>
    <row r="280" spans="2:10">
      <c r="B280" s="2">
        <v>23</v>
      </c>
      <c r="C280" s="2">
        <v>10</v>
      </c>
      <c r="D280" s="8">
        <v>33</v>
      </c>
      <c r="E280" s="8">
        <v>12</v>
      </c>
      <c r="F280" s="8">
        <v>2</v>
      </c>
      <c r="G280" s="2"/>
      <c r="H280" s="2" t="str">
        <f t="shared" si="12"/>
        <v>(10, 33, 12, 2),</v>
      </c>
      <c r="I280" s="2"/>
      <c r="J280" s="2"/>
    </row>
  </sheetData>
  <sortState ref="C1:D76">
    <sortCondition ref="C1:C76"/>
    <sortCondition ref="D1:D76"/>
  </sortState>
  <mergeCells count="13">
    <mergeCell ref="B242:J242"/>
    <mergeCell ref="B165:I165"/>
    <mergeCell ref="B127:F127"/>
    <mergeCell ref="B151:I151"/>
    <mergeCell ref="B179:P179"/>
    <mergeCell ref="B194:N194"/>
    <mergeCell ref="B231:E231"/>
    <mergeCell ref="B236:K236"/>
    <mergeCell ref="B6:E6"/>
    <mergeCell ref="B13:F13"/>
    <mergeCell ref="B92:E92"/>
    <mergeCell ref="B109:G109"/>
    <mergeCell ref="B116:G1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0"/>
  <sheetViews>
    <sheetView workbookViewId="0">
      <selection activeCell="C22" sqref="C22"/>
    </sheetView>
  </sheetViews>
  <sheetFormatPr baseColWidth="10" defaultRowHeight="14.4"/>
  <cols>
    <col min="4" max="4" width="31.88671875" bestFit="1" customWidth="1"/>
  </cols>
  <sheetData>
    <row r="10" spans="5:5">
      <c r="E10"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ualloatti</dc:creator>
  <cp:lastModifiedBy>ualloatti</cp:lastModifiedBy>
  <dcterms:created xsi:type="dcterms:W3CDTF">2024-01-05T20:29:41Z</dcterms:created>
  <dcterms:modified xsi:type="dcterms:W3CDTF">2024-01-11T18:06:56Z</dcterms:modified>
</cp:coreProperties>
</file>